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ocus\ccadvisor\"/>
    </mc:Choice>
  </mc:AlternateContent>
  <bookViews>
    <workbookView xWindow="360" yWindow="30" windowWidth="11355" windowHeight="5640"/>
  </bookViews>
  <sheets>
    <sheet name="Prop Levy" sheetId="2" r:id="rId1"/>
    <sheet name="Road Levy" sheetId="6" r:id="rId2"/>
    <sheet name="HH &amp; Per Cap. Income" sheetId="3" r:id="rId3"/>
    <sheet name="All Juris Prop Taxes" sheetId="9" r:id="rId4"/>
    <sheet name="County Sales Tax Receipts" sheetId="8" r:id="rId5"/>
    <sheet name="Opportunity Fund Analysis" sheetId="12" r:id="rId6"/>
    <sheet name="Real Prop Valuation History" sheetId="10" r:id="rId7"/>
    <sheet name="Price Deflator" sheetId="11" r:id="rId8"/>
  </sheets>
  <calcPr calcId="152511"/>
</workbook>
</file>

<file path=xl/calcChain.xml><?xml version="1.0" encoding="utf-8"?>
<calcChain xmlns="http://schemas.openxmlformats.org/spreadsheetml/2006/main">
  <c r="D15" i="8" l="1"/>
  <c r="D14" i="8"/>
  <c r="D13" i="8"/>
  <c r="Z11" i="3" l="1"/>
  <c r="Y20" i="3"/>
  <c r="Z19" i="3" l="1"/>
  <c r="Y19" i="3"/>
  <c r="Y18" i="3"/>
  <c r="Z10" i="3"/>
  <c r="Z9" i="3"/>
  <c r="X19" i="3"/>
  <c r="K5" i="9" l="1"/>
  <c r="H5" i="9"/>
  <c r="I5" i="9" s="1"/>
  <c r="F5" i="9"/>
  <c r="G5" i="9" s="1"/>
  <c r="H6" i="9"/>
  <c r="I6" i="9" s="1"/>
  <c r="F6" i="9"/>
  <c r="L6" i="9" s="1"/>
  <c r="M6" i="9" s="1"/>
  <c r="H7" i="9"/>
  <c r="F7" i="9"/>
  <c r="L7" i="9" s="1"/>
  <c r="M7" i="9" s="1"/>
  <c r="H8" i="9"/>
  <c r="F8" i="9"/>
  <c r="L9" i="9"/>
  <c r="H9" i="9"/>
  <c r="F9" i="9"/>
  <c r="H10" i="9"/>
  <c r="F10" i="9"/>
  <c r="H11" i="9"/>
  <c r="F11" i="9"/>
  <c r="L11" i="9" s="1"/>
  <c r="H12" i="9"/>
  <c r="F12" i="9"/>
  <c r="H13" i="9"/>
  <c r="F13" i="9"/>
  <c r="H14" i="9"/>
  <c r="F14" i="9"/>
  <c r="L14" i="9" s="1"/>
  <c r="F15" i="9"/>
  <c r="L15" i="9" s="1"/>
  <c r="H15" i="9"/>
  <c r="E5" i="9"/>
  <c r="E6" i="9"/>
  <c r="D5" i="6"/>
  <c r="G17" i="11"/>
  <c r="G16" i="11"/>
  <c r="G15" i="11"/>
  <c r="G14" i="11"/>
  <c r="G13" i="11"/>
  <c r="G12" i="11"/>
  <c r="G11" i="11"/>
  <c r="G10" i="11"/>
  <c r="G9" i="11"/>
  <c r="E9" i="11"/>
  <c r="E10" i="11" s="1"/>
  <c r="I7" i="9" s="1"/>
  <c r="D6" i="11"/>
  <c r="D7" i="11" s="1"/>
  <c r="D8" i="11" s="1"/>
  <c r="D9" i="11" s="1"/>
  <c r="D10" i="11" s="1"/>
  <c r="D11" i="11" s="1"/>
  <c r="D12" i="11" s="1"/>
  <c r="D13" i="11" s="1"/>
  <c r="D14" i="11" s="1"/>
  <c r="D15" i="11" s="1"/>
  <c r="D16" i="11" s="1"/>
  <c r="D17" i="11" s="1"/>
  <c r="D18" i="11" s="1"/>
  <c r="C15" i="2"/>
  <c r="D15" i="9"/>
  <c r="Z18" i="3"/>
  <c r="AA9" i="3"/>
  <c r="AA7" i="3"/>
  <c r="Z7" i="3"/>
  <c r="Q8" i="3"/>
  <c r="L5" i="9" l="1"/>
  <c r="M5" i="9" s="1"/>
  <c r="D5" i="8"/>
  <c r="L10" i="9"/>
  <c r="L13" i="9"/>
  <c r="L8" i="9"/>
  <c r="G6" i="9"/>
  <c r="K6" i="9"/>
  <c r="G7" i="9"/>
  <c r="K7" i="9"/>
  <c r="L12" i="9"/>
  <c r="D6" i="6"/>
  <c r="E7" i="9"/>
  <c r="D4" i="8"/>
  <c r="E11" i="11"/>
  <c r="R8" i="3"/>
  <c r="E8" i="9" l="1"/>
  <c r="D7" i="6"/>
  <c r="K8" i="9"/>
  <c r="D6" i="8"/>
  <c r="G8" i="9"/>
  <c r="M8" i="9"/>
  <c r="I8" i="9"/>
  <c r="E12" i="11"/>
  <c r="S8" i="3"/>
  <c r="K9" i="9" l="1"/>
  <c r="D7" i="8"/>
  <c r="E9" i="9"/>
  <c r="D8" i="6"/>
  <c r="I9" i="9"/>
  <c r="G9" i="9"/>
  <c r="M9" i="9"/>
  <c r="E13" i="11"/>
  <c r="T8" i="3"/>
  <c r="D3" i="8"/>
  <c r="P8" i="3"/>
  <c r="C13" i="6"/>
  <c r="D3" i="9"/>
  <c r="D4" i="9"/>
  <c r="D6" i="9"/>
  <c r="D7" i="9"/>
  <c r="D8" i="9"/>
  <c r="D9" i="9"/>
  <c r="D10" i="9"/>
  <c r="D11" i="9"/>
  <c r="D12" i="9"/>
  <c r="D13" i="9"/>
  <c r="D14" i="9"/>
  <c r="O19" i="3"/>
  <c r="D4" i="2"/>
  <c r="D4" i="6"/>
  <c r="P10" i="3"/>
  <c r="D8" i="8" l="1"/>
  <c r="E10" i="9"/>
  <c r="K10" i="9"/>
  <c r="D9" i="6"/>
  <c r="G10" i="9"/>
  <c r="I10" i="9"/>
  <c r="M10" i="9"/>
  <c r="C14" i="6"/>
  <c r="E14" i="11"/>
  <c r="U8" i="3"/>
  <c r="Q10" i="3"/>
  <c r="P19" i="3"/>
  <c r="D5" i="2"/>
  <c r="I11" i="9" l="1"/>
  <c r="E11" i="9"/>
  <c r="K11" i="9"/>
  <c r="D9" i="8"/>
  <c r="D10" i="6"/>
  <c r="M11" i="9"/>
  <c r="G11" i="9"/>
  <c r="C15" i="6"/>
  <c r="E15" i="11"/>
  <c r="V8" i="3"/>
  <c r="D6" i="2"/>
  <c r="R10" i="3"/>
  <c r="Q19" i="3"/>
  <c r="E12" i="9" l="1"/>
  <c r="D10" i="8"/>
  <c r="K12" i="9"/>
  <c r="D11" i="6"/>
  <c r="I12" i="9"/>
  <c r="G12" i="9"/>
  <c r="M12" i="9"/>
  <c r="W8" i="3"/>
  <c r="E16" i="11"/>
  <c r="S10" i="3"/>
  <c r="D7" i="2"/>
  <c r="R19" i="3"/>
  <c r="K13" i="9" l="1"/>
  <c r="D11" i="8"/>
  <c r="E13" i="9"/>
  <c r="D12" i="6"/>
  <c r="I13" i="9"/>
  <c r="G13" i="9"/>
  <c r="M13" i="9"/>
  <c r="E17" i="11"/>
  <c r="W19" i="3"/>
  <c r="X8" i="3"/>
  <c r="T10" i="3"/>
  <c r="S19" i="3"/>
  <c r="D8" i="2"/>
  <c r="D12" i="8" l="1"/>
  <c r="K14" i="9"/>
  <c r="G14" i="9"/>
  <c r="E14" i="9"/>
  <c r="M14" i="9"/>
  <c r="I14" i="9"/>
  <c r="D13" i="6"/>
  <c r="E18" i="11"/>
  <c r="E15" i="9" s="1"/>
  <c r="Y10" i="3"/>
  <c r="Y8" i="3"/>
  <c r="U10" i="3"/>
  <c r="T19" i="3"/>
  <c r="D9" i="2"/>
  <c r="D14" i="2" l="1"/>
  <c r="M15" i="9"/>
  <c r="M16" i="9" s="1"/>
  <c r="M17" i="9" s="1"/>
  <c r="K15" i="9"/>
  <c r="K16" i="9" s="1"/>
  <c r="K17" i="9" s="1"/>
  <c r="I15" i="9"/>
  <c r="I16" i="9" s="1"/>
  <c r="I17" i="9" s="1"/>
  <c r="G15" i="9"/>
  <c r="G16" i="9" s="1"/>
  <c r="G17" i="9" s="1"/>
  <c r="E16" i="9"/>
  <c r="E17" i="9" s="1"/>
  <c r="D14" i="6"/>
  <c r="Z8" i="3"/>
  <c r="AA8" i="3"/>
  <c r="D16" i="2"/>
  <c r="D15" i="2"/>
  <c r="AA10" i="3"/>
  <c r="V10" i="3"/>
  <c r="U19" i="3"/>
  <c r="D10" i="2"/>
  <c r="D16" i="6" l="1"/>
  <c r="D15" i="6"/>
  <c r="V19" i="3"/>
  <c r="W10" i="3"/>
  <c r="D11" i="2"/>
  <c r="X10" i="3" l="1"/>
  <c r="D12" i="2"/>
  <c r="D13" i="2" l="1"/>
</calcChain>
</file>

<file path=xl/sharedStrings.xml><?xml version="1.0" encoding="utf-8"?>
<sst xmlns="http://schemas.openxmlformats.org/spreadsheetml/2006/main" count="75" uniqueCount="63">
  <si>
    <t>Clallam County Property Levy</t>
  </si>
  <si>
    <t>Seattle CPI</t>
  </si>
  <si>
    <t>Median Household Income Estimates by County:  1989 to 2009 and Projection for 2010</t>
  </si>
  <si>
    <t>In current dollars; series revised 1990 forward.  The estimation is based on 1990 and 2000 Census data, and on the Census Bureau's American Community Surveys' estimates for 2006-2009.  The estimates shown may differ from other median household income data developed from the Office of Financial Management's State Population Survey, Bureau of the Census estimates, or other sources.  Survey data, which are subject to sampling variability and errors, are not necessarily more accurate than the estimate data.</t>
  </si>
  <si>
    <t>Census</t>
  </si>
  <si>
    <t>Estimate</t>
  </si>
  <si>
    <t>Washington</t>
  </si>
  <si>
    <t>Clallam</t>
  </si>
  <si>
    <t>Constant '03$</t>
  </si>
  <si>
    <t>Prelim. Est.</t>
  </si>
  <si>
    <t>Proj.</t>
  </si>
  <si>
    <t>Legend / Footnotes:</t>
  </si>
  <si>
    <t>2009</t>
  </si>
  <si>
    <t>2008</t>
  </si>
  <si>
    <t>2007</t>
  </si>
  <si>
    <t>2006</t>
  </si>
  <si>
    <t>2005</t>
  </si>
  <si>
    <t>2004</t>
  </si>
  <si>
    <t>2003</t>
  </si>
  <si>
    <t>Area</t>
  </si>
  <si>
    <t>Bureau of Economic Analysis</t>
  </si>
  <si>
    <t>CA1-3 Personal income summary</t>
  </si>
  <si>
    <t>Clallam Per capita personal income (dollars) 2/</t>
  </si>
  <si>
    <t>Current</t>
  </si>
  <si>
    <t xml:space="preserve">2/ Per capita personal income was computed using Census Bureau midyear population estimates. </t>
  </si>
  <si>
    <t>Estimates for 2000-2009 reflect county population estimates available as of April 2010.</t>
  </si>
  <si>
    <t>All state and local area dollar estimates are in current dollars (not adjusted for inflation).</t>
  </si>
  <si>
    <t>Clallam County Road Levy</t>
  </si>
  <si>
    <t>Prelim. Estimate</t>
  </si>
  <si>
    <t>Projection</t>
  </si>
  <si>
    <t>2010*</t>
  </si>
  <si>
    <t>2011**</t>
  </si>
  <si>
    <t>Grays Harbor</t>
  </si>
  <si>
    <t>Jefferson</t>
  </si>
  <si>
    <t>YoY % Increase</t>
  </si>
  <si>
    <t xml:space="preserve">http://www.ofm.wa.gov/economy/hhinc/default.asp </t>
  </si>
  <si>
    <t xml:space="preserve">http://www.bea.gov/iTable/iTable.cfm?ReqID=70&amp;step=1&amp;isuri=1&amp;acrdn=5 </t>
  </si>
  <si>
    <t>Total Prop Tax Levies</t>
  </si>
  <si>
    <t>Valuation ($M)</t>
  </si>
  <si>
    <t>Current $</t>
  </si>
  <si>
    <t>Constant '03 $</t>
  </si>
  <si>
    <t>Base Year</t>
  </si>
  <si>
    <t>Constant 2003 $</t>
  </si>
  <si>
    <t>Population</t>
  </si>
  <si>
    <t>% Growth</t>
  </si>
  <si>
    <t>Current ($000)</t>
  </si>
  <si>
    <t>Constant 2003 ($000)</t>
  </si>
  <si>
    <t xml:space="preserve"> Last updated: Nov. 26, 2012</t>
  </si>
  <si>
    <t>State Schools</t>
  </si>
  <si>
    <t>Senior</t>
  </si>
  <si>
    <t>Senior ('03 $)</t>
  </si>
  <si>
    <t>Junior</t>
  </si>
  <si>
    <t>Junior ('03 $)</t>
  </si>
  <si>
    <t>Schools</t>
  </si>
  <si>
    <t>Schools ('03 $)</t>
  </si>
  <si>
    <t>State Schools ('03 $)</t>
  </si>
  <si>
    <t>State Portion of Sales Tax Collection By Jurisdiction</t>
  </si>
  <si>
    <t>County</t>
  </si>
  <si>
    <t>Sequim</t>
  </si>
  <si>
    <t>Port Angeles</t>
  </si>
  <si>
    <t>Forks</t>
  </si>
  <si>
    <t>http://dor.wa.gov/Content/AboutUs/StatisticsAndReports/stats_localsales.aspx</t>
  </si>
  <si>
    <t>per mo.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</si>
</sst>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2" x14ac:knownFonts="1">
    <font>
      <sz val="11"/>
      <color theme="1"/>
      <name val="Calibri"/>
      <family val="2"/>
      <scheme val="minor"/>
    </font>
    <font>
      <b/>
      <sz val="11"/>
      <color theme="1"/>
      <name val="Calibri"/>
      <family val="2"/>
      <scheme val="minor"/>
    </font>
    <font>
      <b/>
      <sz val="10"/>
      <name val="Arial"/>
      <family val="2"/>
    </font>
    <font>
      <sz val="10"/>
      <name val="Arial"/>
      <family val="2"/>
    </font>
    <font>
      <sz val="8"/>
      <name val="Arial"/>
      <family val="2"/>
    </font>
    <font>
      <b/>
      <sz val="9"/>
      <color indexed="8"/>
      <name val="Tahoma"/>
      <family val="2"/>
    </font>
    <font>
      <sz val="9"/>
      <color theme="1"/>
      <name val="Tahoma"/>
      <family val="2"/>
    </font>
    <font>
      <sz val="9"/>
      <color indexed="8"/>
      <name val="Tahoma"/>
      <family val="2"/>
    </font>
    <font>
      <sz val="9"/>
      <name val="Tahoma"/>
      <family val="2"/>
    </font>
    <font>
      <b/>
      <sz val="8"/>
      <color indexed="8"/>
      <name val="Tahoma"/>
      <family val="2"/>
    </font>
    <font>
      <i/>
      <sz val="10"/>
      <name val="Arial"/>
    </font>
    <font>
      <b/>
      <sz val="10"/>
      <color indexed="9"/>
      <name val="Arial"/>
    </font>
    <font>
      <b/>
      <sz val="14"/>
      <name val="Arial"/>
    </font>
    <font>
      <sz val="13"/>
      <name val="Arial"/>
      <family val="2"/>
    </font>
    <font>
      <sz val="10"/>
      <name val="Times New Roman"/>
      <family val="1"/>
    </font>
    <font>
      <b/>
      <sz val="11"/>
      <color indexed="8"/>
      <name val="Arial"/>
      <family val="2"/>
    </font>
    <font>
      <b/>
      <sz val="10"/>
      <color indexed="8"/>
      <name val="Arial"/>
      <family val="2"/>
    </font>
    <font>
      <sz val="10"/>
      <color indexed="8"/>
      <name val="Arial"/>
      <family val="2"/>
    </font>
    <font>
      <u/>
      <sz val="11"/>
      <color theme="10"/>
      <name val="Calibri"/>
      <family val="2"/>
    </font>
    <font>
      <b/>
      <i/>
      <sz val="10"/>
      <name val="Arial"/>
      <family val="2"/>
    </font>
    <font>
      <sz val="10"/>
      <color theme="1"/>
      <name val="Calibri"/>
      <family val="2"/>
      <scheme val="minor"/>
    </font>
    <font>
      <i/>
      <sz val="10"/>
      <name val="Arial"/>
      <family val="2"/>
    </font>
  </fonts>
  <fills count="4">
    <fill>
      <patternFill patternType="none"/>
    </fill>
    <fill>
      <patternFill patternType="gray125"/>
    </fill>
    <fill>
      <patternFill patternType="solid">
        <fgColor rgb="FFFFFF00"/>
        <bgColor indexed="64"/>
      </patternFill>
    </fill>
    <fill>
      <patternFill patternType="solid">
        <fgColor indexed="56"/>
        <bgColor indexed="23"/>
      </patternFill>
    </fill>
  </fills>
  <borders count="12">
    <border>
      <left/>
      <right/>
      <top/>
      <bottom/>
      <diagonal/>
    </border>
    <border>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xf numFmtId="9" fontId="3" fillId="0" borderId="0" applyFont="0" applyFill="0" applyBorder="0" applyAlignment="0" applyProtection="0"/>
    <xf numFmtId="0" fontId="18" fillId="0" borderId="0" applyNumberFormat="0" applyFill="0" applyBorder="0" applyAlignment="0" applyProtection="0">
      <alignment vertical="top"/>
      <protection locked="0"/>
    </xf>
  </cellStyleXfs>
  <cellXfs count="91">
    <xf numFmtId="0" fontId="0" fillId="0" borderId="0" xfId="0"/>
    <xf numFmtId="3" fontId="0" fillId="0" borderId="0" xfId="0" applyNumberFormat="1"/>
    <xf numFmtId="0" fontId="1"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10" fontId="0" fillId="0" borderId="0" xfId="0" applyNumberFormat="1"/>
    <xf numFmtId="1" fontId="4" fillId="0" borderId="0" xfId="0" applyNumberFormat="1" applyFont="1"/>
    <xf numFmtId="0" fontId="5" fillId="0" borderId="0" xfId="0" applyFont="1"/>
    <xf numFmtId="0" fontId="6" fillId="0" borderId="0" xfId="0" applyFont="1"/>
    <xf numFmtId="17" fontId="5" fillId="0" borderId="0" xfId="0" quotePrefix="1" applyNumberFormat="1" applyFont="1"/>
    <xf numFmtId="0" fontId="8" fillId="0" borderId="0" xfId="0" applyFont="1" applyAlignment="1">
      <alignment horizontal="right" wrapText="1"/>
    </xf>
    <xf numFmtId="0" fontId="5" fillId="0" borderId="1" xfId="0" applyFont="1" applyBorder="1" applyAlignment="1">
      <alignment horizontal="center" wrapText="1"/>
    </xf>
    <xf numFmtId="0" fontId="8" fillId="0" borderId="1" xfId="0" applyFont="1" applyBorder="1" applyAlignment="1">
      <alignment horizontal="right" wrapText="1"/>
    </xf>
    <xf numFmtId="0" fontId="7" fillId="0" borderId="1" xfId="0" applyFont="1" applyBorder="1" applyAlignment="1">
      <alignment horizontal="right" wrapText="1"/>
    </xf>
    <xf numFmtId="0" fontId="7" fillId="0" borderId="1" xfId="0" applyNumberFormat="1" applyFont="1" applyBorder="1" applyAlignment="1">
      <alignment horizontal="right" wrapText="1"/>
    </xf>
    <xf numFmtId="3" fontId="6" fillId="0" borderId="0" xfId="0" applyNumberFormat="1" applyFont="1"/>
    <xf numFmtId="0" fontId="8" fillId="0" borderId="0" xfId="0" applyFont="1"/>
    <xf numFmtId="0" fontId="9" fillId="0" borderId="0" xfId="0" applyFont="1" applyAlignment="1">
      <alignment horizontal="right" wrapText="1"/>
    </xf>
    <xf numFmtId="10" fontId="6" fillId="0" borderId="0" xfId="0" applyNumberFormat="1" applyFont="1"/>
    <xf numFmtId="0" fontId="0" fillId="0" borderId="0" xfId="0" applyAlignment="1">
      <alignment wrapText="1"/>
    </xf>
    <xf numFmtId="164" fontId="0" fillId="2" borderId="0" xfId="0" applyNumberFormat="1" applyFill="1"/>
    <xf numFmtId="10" fontId="0" fillId="0" borderId="0" xfId="0" applyNumberFormat="1" applyFill="1"/>
    <xf numFmtId="0" fontId="3" fillId="0" borderId="1" xfId="0" applyFont="1" applyBorder="1" applyAlignment="1">
      <alignment horizontal="left"/>
    </xf>
    <xf numFmtId="10" fontId="0" fillId="0" borderId="1" xfId="0" applyNumberFormat="1" applyBorder="1"/>
    <xf numFmtId="0" fontId="0" fillId="0" borderId="1" xfId="0" applyBorder="1"/>
    <xf numFmtId="0" fontId="10" fillId="0" borderId="0" xfId="0" applyFont="1" applyAlignment="1"/>
    <xf numFmtId="0" fontId="0" fillId="0" borderId="0" xfId="0"/>
    <xf numFmtId="0" fontId="14" fillId="0" borderId="0" xfId="1" applyFont="1" applyAlignment="1">
      <alignment horizontal="right" wrapText="1"/>
    </xf>
    <xf numFmtId="0" fontId="15" fillId="0" borderId="0" xfId="1" applyFont="1" applyAlignment="1">
      <alignment horizontal="right" wrapText="1"/>
    </xf>
    <xf numFmtId="0" fontId="16" fillId="0" borderId="0" xfId="1" applyFont="1" applyBorder="1" applyAlignment="1">
      <alignment horizontal="center" wrapText="1"/>
    </xf>
    <xf numFmtId="0" fontId="16" fillId="0" borderId="2" xfId="1" applyFont="1" applyFill="1" applyBorder="1" applyAlignment="1">
      <alignment horizontal="center" wrapText="1"/>
    </xf>
    <xf numFmtId="0" fontId="16" fillId="0" borderId="3" xfId="1" applyFont="1" applyFill="1" applyBorder="1" applyAlignment="1">
      <alignment horizontal="center" wrapText="1"/>
    </xf>
    <xf numFmtId="0" fontId="3" fillId="0" borderId="0" xfId="1"/>
    <xf numFmtId="0" fontId="14" fillId="0" borderId="1" xfId="1" applyFont="1" applyBorder="1" applyAlignment="1">
      <alignment horizontal="right" wrapText="1"/>
    </xf>
    <xf numFmtId="0" fontId="17" fillId="0" borderId="1" xfId="1" applyFont="1" applyBorder="1" applyAlignment="1">
      <alignment horizontal="right" wrapText="1"/>
    </xf>
    <xf numFmtId="0" fontId="17" fillId="0" borderId="1" xfId="1" applyNumberFormat="1" applyFont="1" applyBorder="1" applyAlignment="1">
      <alignment horizontal="right" wrapText="1"/>
    </xf>
    <xf numFmtId="0" fontId="16" fillId="0" borderId="4" xfId="1" applyFont="1" applyFill="1" applyBorder="1" applyAlignment="1">
      <alignment horizontal="center" wrapText="1"/>
    </xf>
    <xf numFmtId="0" fontId="16" fillId="0" borderId="5" xfId="1" applyFont="1" applyFill="1" applyBorder="1" applyAlignment="1">
      <alignment horizontal="center" wrapText="1"/>
    </xf>
    <xf numFmtId="0" fontId="3" fillId="0" borderId="6" xfId="1" applyBorder="1"/>
    <xf numFmtId="0" fontId="3" fillId="0" borderId="7" xfId="1" applyBorder="1"/>
    <xf numFmtId="3" fontId="3" fillId="0" borderId="0" xfId="1" applyNumberFormat="1"/>
    <xf numFmtId="3" fontId="3" fillId="0" borderId="6" xfId="1" applyNumberFormat="1" applyBorder="1" applyAlignment="1">
      <alignment horizontal="center"/>
    </xf>
    <xf numFmtId="3" fontId="3" fillId="0" borderId="7" xfId="1" applyNumberFormat="1" applyBorder="1" applyAlignment="1">
      <alignment horizontal="center"/>
    </xf>
    <xf numFmtId="0" fontId="3" fillId="0" borderId="0" xfId="1" applyFont="1"/>
    <xf numFmtId="3" fontId="17" fillId="0" borderId="7" xfId="1" applyNumberFormat="1" applyFont="1" applyBorder="1" applyAlignment="1">
      <alignment horizontal="center"/>
    </xf>
    <xf numFmtId="164" fontId="3" fillId="0" borderId="0" xfId="2" applyNumberFormat="1"/>
    <xf numFmtId="0" fontId="11" fillId="3" borderId="8" xfId="0" applyFont="1" applyFill="1" applyBorder="1" applyAlignment="1">
      <alignment horizontal="center"/>
    </xf>
    <xf numFmtId="0" fontId="5" fillId="0" borderId="1" xfId="0" applyFont="1" applyBorder="1" applyAlignment="1">
      <alignment horizontal="center" wrapText="1"/>
    </xf>
    <xf numFmtId="0" fontId="0" fillId="0" borderId="0" xfId="0"/>
    <xf numFmtId="0" fontId="3" fillId="0" borderId="9" xfId="0" applyFont="1" applyBorder="1" applyAlignment="1">
      <alignment horizontal="left"/>
    </xf>
    <xf numFmtId="0" fontId="18" fillId="0" borderId="0" xfId="3" applyAlignment="1" applyProtection="1"/>
    <xf numFmtId="3" fontId="8" fillId="0" borderId="0" xfId="1" applyNumberFormat="1" applyFont="1"/>
    <xf numFmtId="0" fontId="0" fillId="0" borderId="0" xfId="0" applyAlignment="1"/>
    <xf numFmtId="0" fontId="21" fillId="0" borderId="0" xfId="0" applyFont="1" applyAlignment="1"/>
    <xf numFmtId="164" fontId="6" fillId="0" borderId="0" xfId="0" applyNumberFormat="1" applyFont="1"/>
    <xf numFmtId="0" fontId="0" fillId="0" borderId="0" xfId="0"/>
    <xf numFmtId="0" fontId="0" fillId="0" borderId="0" xfId="0"/>
    <xf numFmtId="0" fontId="0" fillId="0" borderId="0" xfId="0"/>
    <xf numFmtId="0" fontId="11" fillId="3" borderId="8" xfId="0" applyFont="1" applyFill="1" applyBorder="1" applyAlignment="1">
      <alignment horizontal="center"/>
    </xf>
    <xf numFmtId="0" fontId="0" fillId="0" borderId="0" xfId="0"/>
    <xf numFmtId="164" fontId="0" fillId="0" borderId="0" xfId="0" applyNumberFormat="1"/>
    <xf numFmtId="0" fontId="6" fillId="0" borderId="1" xfId="0" applyFont="1" applyBorder="1"/>
    <xf numFmtId="0" fontId="0" fillId="0" borderId="0" xfId="0"/>
    <xf numFmtId="1" fontId="0" fillId="0" borderId="0" xfId="0" applyNumberFormat="1"/>
    <xf numFmtId="165" fontId="0" fillId="0" borderId="0" xfId="0" applyNumberFormat="1"/>
    <xf numFmtId="3" fontId="0" fillId="0" borderId="1" xfId="0" applyNumberFormat="1" applyBorder="1"/>
    <xf numFmtId="0" fontId="0" fillId="0" borderId="10" xfId="0" applyBorder="1"/>
    <xf numFmtId="3" fontId="0" fillId="0" borderId="10" xfId="0" applyNumberFormat="1" applyBorder="1"/>
    <xf numFmtId="3" fontId="0" fillId="0" borderId="11" xfId="0" applyNumberFormat="1" applyBorder="1"/>
    <xf numFmtId="4" fontId="0" fillId="0" borderId="10" xfId="0" applyNumberFormat="1" applyBorder="1"/>
    <xf numFmtId="10" fontId="0" fillId="0" borderId="10" xfId="0" applyNumberFormat="1" applyBorder="1"/>
    <xf numFmtId="0" fontId="0" fillId="0" borderId="0" xfId="0" applyFill="1" applyBorder="1"/>
    <xf numFmtId="0" fontId="0" fillId="0" borderId="10" xfId="0" applyFill="1" applyBorder="1"/>
    <xf numFmtId="0" fontId="0" fillId="0" borderId="0" xfId="0"/>
    <xf numFmtId="0" fontId="3" fillId="0" borderId="0" xfId="0" applyFont="1" applyBorder="1" applyAlignment="1">
      <alignment horizontal="left"/>
    </xf>
    <xf numFmtId="0" fontId="11" fillId="3" borderId="8" xfId="0" applyFont="1" applyFill="1" applyBorder="1" applyAlignment="1">
      <alignment horizontal="center"/>
    </xf>
    <xf numFmtId="1" fontId="6" fillId="0" borderId="0" xfId="0" applyNumberFormat="1" applyFont="1"/>
    <xf numFmtId="0" fontId="15" fillId="0" borderId="1" xfId="1" applyNumberFormat="1" applyFont="1" applyBorder="1" applyAlignment="1">
      <alignment horizontal="center" wrapText="1"/>
    </xf>
    <xf numFmtId="0" fontId="15" fillId="0" borderId="1" xfId="1" applyFont="1" applyBorder="1" applyAlignment="1">
      <alignment horizontal="center" wrapText="1"/>
    </xf>
    <xf numFmtId="0" fontId="19" fillId="0" borderId="0" xfId="0" applyFont="1" applyAlignment="1">
      <alignment wrapText="1"/>
    </xf>
    <xf numFmtId="0" fontId="20" fillId="0" borderId="0" xfId="0" applyFont="1"/>
    <xf numFmtId="0" fontId="7" fillId="0" borderId="0" xfId="0" quotePrefix="1" applyFont="1" applyAlignment="1">
      <alignment horizontal="left" wrapText="1"/>
    </xf>
    <xf numFmtId="0" fontId="7" fillId="0" borderId="0" xfId="0" applyFont="1" applyAlignment="1">
      <alignment horizontal="left" wrapText="1"/>
    </xf>
    <xf numFmtId="0" fontId="5" fillId="0" borderId="1" xfId="0" applyNumberFormat="1" applyFont="1" applyBorder="1" applyAlignment="1">
      <alignment horizontal="center" wrapText="1"/>
    </xf>
    <xf numFmtId="0" fontId="5" fillId="0" borderId="1" xfId="0" applyFont="1" applyBorder="1" applyAlignment="1">
      <alignment horizontal="center" wrapText="1"/>
    </xf>
    <xf numFmtId="0" fontId="11" fillId="3" borderId="8" xfId="0" applyFont="1" applyFill="1" applyBorder="1" applyAlignment="1">
      <alignment horizontal="center"/>
    </xf>
    <xf numFmtId="0" fontId="12" fillId="0" borderId="0" xfId="0" applyFont="1"/>
    <xf numFmtId="0" fontId="0" fillId="0" borderId="0" xfId="0"/>
    <xf numFmtId="0" fontId="13" fillId="0" borderId="0" xfId="0" applyFont="1"/>
    <xf numFmtId="0" fontId="0" fillId="0" borderId="0" xfId="0" applyAlignment="1">
      <alignment horizontal="center"/>
    </xf>
  </cellXfs>
  <cellStyles count="4">
    <cellStyle name="Hyperlink" xfId="3" builtinId="8"/>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itchFamily="34" charset="0"/>
                <a:cs typeface="Tahoma" pitchFamily="34" charset="0"/>
              </a:defRPr>
            </a:pPr>
            <a:r>
              <a:rPr lang="en-US" sz="1200">
                <a:latin typeface="Tahoma" pitchFamily="34" charset="0"/>
                <a:cs typeface="Tahoma" pitchFamily="34" charset="0"/>
              </a:rPr>
              <a:t>Clallam County General Gov't Levy</a:t>
            </a:r>
          </a:p>
        </c:rich>
      </c:tx>
      <c:layout/>
      <c:overlay val="0"/>
    </c:title>
    <c:autoTitleDeleted val="0"/>
    <c:plotArea>
      <c:layout/>
      <c:lineChart>
        <c:grouping val="standard"/>
        <c:varyColors val="0"/>
        <c:ser>
          <c:idx val="0"/>
          <c:order val="0"/>
          <c:tx>
            <c:strRef>
              <c:f>'Prop Levy'!$C$3</c:f>
              <c:strCache>
                <c:ptCount val="1"/>
                <c:pt idx="0">
                  <c:v>Current ($000)</c:v>
                </c:pt>
              </c:strCache>
            </c:strRef>
          </c:tx>
          <c:spPr>
            <a:ln w="9525"/>
          </c:spPr>
          <c:marker>
            <c:symbol val="diamond"/>
            <c:size val="3"/>
          </c:marker>
          <c:dLbls>
            <c:spPr>
              <a:noFill/>
              <a:ln>
                <a:noFill/>
              </a:ln>
              <a:effectLst/>
            </c:spPr>
            <c:txPr>
              <a:bodyPr rot="-2820000"/>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'Prop Levy'!$B$4:$B$14</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'Prop Levy'!$C$4:$C$14</c:f>
              <c:numCache>
                <c:formatCode>#,##0</c:formatCode>
                <c:ptCount val="11"/>
                <c:pt idx="0">
                  <c:v>7318.4978799999999</c:v>
                </c:pt>
                <c:pt idx="1">
                  <c:v>7360.10977</c:v>
                </c:pt>
                <c:pt idx="2">
                  <c:v>7693.8738400000002</c:v>
                </c:pt>
                <c:pt idx="3">
                  <c:v>8072.4636099999998</c:v>
                </c:pt>
                <c:pt idx="4">
                  <c:v>8568.3640699999996</c:v>
                </c:pt>
                <c:pt idx="5">
                  <c:v>8932.3847000000005</c:v>
                </c:pt>
                <c:pt idx="6">
                  <c:v>9217.8380899999993</c:v>
                </c:pt>
                <c:pt idx="7">
                  <c:v>9379.2583400000003</c:v>
                </c:pt>
                <c:pt idx="8">
                  <c:v>9574.7330500000007</c:v>
                </c:pt>
                <c:pt idx="9">
                  <c:v>9738.7251799999995</c:v>
                </c:pt>
                <c:pt idx="10">
                  <c:v>9951</c:v>
                </c:pt>
              </c:numCache>
            </c:numRef>
          </c:val>
          <c:smooth val="0"/>
        </c:ser>
        <c:ser>
          <c:idx val="1"/>
          <c:order val="1"/>
          <c:tx>
            <c:strRef>
              <c:f>'Prop Levy'!$D$3</c:f>
              <c:strCache>
                <c:ptCount val="1"/>
                <c:pt idx="0">
                  <c:v>Constant 2003 ($000)</c:v>
                </c:pt>
              </c:strCache>
            </c:strRef>
          </c:tx>
          <c:spPr>
            <a:ln w="9525"/>
          </c:spPr>
          <c:marker>
            <c:symbol val="square"/>
            <c:size val="3"/>
          </c:marker>
          <c:dLbls>
            <c:dLbl>
              <c:idx val="0"/>
              <c:delete val="1"/>
              <c:extLst>
                <c:ext xmlns:c15="http://schemas.microsoft.com/office/drawing/2012/chart" uri="{CE6537A1-D6FC-4f65-9D91-7224C49458BB}"/>
              </c:extLst>
            </c:dLbl>
            <c:dLbl>
              <c:idx val="2"/>
              <c:layout>
                <c:manualLayout>
                  <c:x val="-8.2611111111110982E-2"/>
                  <c:y val="3.751166520851564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780000"/>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'Prop Levy'!$B$4:$B$14</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'Prop Levy'!$D$4:$D$14</c:f>
              <c:numCache>
                <c:formatCode>#,##0</c:formatCode>
                <c:ptCount val="11"/>
                <c:pt idx="0">
                  <c:v>7318.4978799999999</c:v>
                </c:pt>
                <c:pt idx="1">
                  <c:v>7352.7496602299998</c:v>
                </c:pt>
                <c:pt idx="2">
                  <c:v>7455.3637509600003</c:v>
                </c:pt>
                <c:pt idx="3">
                  <c:v>7523.5360845199993</c:v>
                </c:pt>
                <c:pt idx="4">
                  <c:v>7660.1174785799994</c:v>
                </c:pt>
                <c:pt idx="5">
                  <c:v>7610.3917644000003</c:v>
                </c:pt>
                <c:pt idx="6">
                  <c:v>7798.2910241399995</c:v>
                </c:pt>
                <c:pt idx="7">
                  <c:v>7803.5429388800003</c:v>
                </c:pt>
                <c:pt idx="8">
                  <c:v>7631.0622408500003</c:v>
                </c:pt>
                <c:pt idx="9">
                  <c:v>7498.8183885999997</c:v>
                </c:pt>
                <c:pt idx="10">
                  <c:v>7532.9069999999992</c:v>
                </c:pt>
              </c:numCache>
            </c:numRef>
          </c:val>
          <c:smooth val="0"/>
        </c:ser>
        <c:dLbls>
          <c:showLegendKey val="0"/>
          <c:showVal val="0"/>
          <c:showCatName val="0"/>
          <c:showSerName val="0"/>
          <c:showPercent val="0"/>
          <c:showBubbleSize val="0"/>
        </c:dLbls>
        <c:marker val="1"/>
        <c:smooth val="0"/>
        <c:axId val="311761208"/>
        <c:axId val="311754152"/>
      </c:lineChart>
      <c:catAx>
        <c:axId val="311761208"/>
        <c:scaling>
          <c:orientation val="minMax"/>
        </c:scaling>
        <c:delete val="0"/>
        <c:axPos val="b"/>
        <c:numFmt formatCode="General" sourceLinked="1"/>
        <c:majorTickMark val="out"/>
        <c:minorTickMark val="none"/>
        <c:tickLblPos val="nextTo"/>
        <c:crossAx val="311754152"/>
        <c:crossesAt val="7000"/>
        <c:auto val="1"/>
        <c:lblAlgn val="ctr"/>
        <c:lblOffset val="100"/>
        <c:noMultiLvlLbl val="0"/>
      </c:catAx>
      <c:valAx>
        <c:axId val="311754152"/>
        <c:scaling>
          <c:orientation val="minMax"/>
          <c:min val="7000"/>
        </c:scaling>
        <c:delete val="0"/>
        <c:axPos val="l"/>
        <c:majorGridlines/>
        <c:numFmt formatCode="#,##0" sourceLinked="1"/>
        <c:majorTickMark val="out"/>
        <c:minorTickMark val="none"/>
        <c:tickLblPos val="nextTo"/>
        <c:crossAx val="311761208"/>
        <c:crosses val="autoZero"/>
        <c:crossBetween val="between"/>
      </c:valAx>
    </c:plotArea>
    <c:legend>
      <c:legendPos val="b"/>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itchFamily="34" charset="0"/>
                <a:cs typeface="Tahoma" pitchFamily="34" charset="0"/>
              </a:defRPr>
            </a:pPr>
            <a:r>
              <a:rPr lang="en-US" sz="1200">
                <a:latin typeface="Tahoma" pitchFamily="34" charset="0"/>
                <a:cs typeface="Tahoma" pitchFamily="34" charset="0"/>
              </a:rPr>
              <a:t>Clallam County Road Levy ($000)</a:t>
            </a:r>
          </a:p>
        </c:rich>
      </c:tx>
      <c:overlay val="0"/>
    </c:title>
    <c:autoTitleDeleted val="0"/>
    <c:plotArea>
      <c:layout>
        <c:manualLayout>
          <c:layoutTarget val="inner"/>
          <c:xMode val="edge"/>
          <c:yMode val="edge"/>
          <c:x val="0.12173840769903745"/>
          <c:y val="0.13644223991719895"/>
          <c:w val="0.84770603674540812"/>
          <c:h val="0.6952260327771036"/>
        </c:manualLayout>
      </c:layout>
      <c:lineChart>
        <c:grouping val="standard"/>
        <c:varyColors val="0"/>
        <c:ser>
          <c:idx val="0"/>
          <c:order val="0"/>
          <c:tx>
            <c:strRef>
              <c:f>'Road Levy'!$C$3</c:f>
              <c:strCache>
                <c:ptCount val="1"/>
                <c:pt idx="0">
                  <c:v>Current $</c:v>
                </c:pt>
              </c:strCache>
            </c:strRef>
          </c:tx>
          <c:spPr>
            <a:ln w="9525"/>
          </c:spPr>
          <c:marker>
            <c:symbol val="diamond"/>
            <c:size val="3"/>
          </c:marker>
          <c:dLbls>
            <c:spPr>
              <a:noFill/>
              <a:ln>
                <a:noFill/>
              </a:ln>
              <a:effectLst/>
            </c:spPr>
            <c:txPr>
              <a:bodyPr rot="-2820000"/>
              <a:lstStyle/>
              <a:p>
                <a:pPr>
                  <a:defRPr sz="60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'Road Levy'!$B$4:$B$14</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'Road Levy'!$C$4:$C$14</c:f>
              <c:numCache>
                <c:formatCode>#,##0</c:formatCode>
                <c:ptCount val="11"/>
                <c:pt idx="0">
                  <c:v>5640.6660000000002</c:v>
                </c:pt>
                <c:pt idx="1">
                  <c:v>5697.0720000000001</c:v>
                </c:pt>
                <c:pt idx="2">
                  <c:v>5754.0429999999997</c:v>
                </c:pt>
                <c:pt idx="3">
                  <c:v>6033.3440000000001</c:v>
                </c:pt>
                <c:pt idx="4">
                  <c:v>6383.9449999999997</c:v>
                </c:pt>
                <c:pt idx="5">
                  <c:v>6167.5159999999996</c:v>
                </c:pt>
                <c:pt idx="6">
                  <c:v>6416.7790000000005</c:v>
                </c:pt>
                <c:pt idx="7">
                  <c:v>6428.2349999999997</c:v>
                </c:pt>
                <c:pt idx="8">
                  <c:v>6727.7460000000001</c:v>
                </c:pt>
                <c:pt idx="9">
                  <c:v>6795.0234600000003</c:v>
                </c:pt>
                <c:pt idx="10">
                  <c:v>6862.9736946000003</c:v>
                </c:pt>
              </c:numCache>
            </c:numRef>
          </c:val>
          <c:smooth val="0"/>
        </c:ser>
        <c:ser>
          <c:idx val="1"/>
          <c:order val="1"/>
          <c:tx>
            <c:strRef>
              <c:f>'Road Levy'!$D$3</c:f>
              <c:strCache>
                <c:ptCount val="1"/>
                <c:pt idx="0">
                  <c:v>Constant 2003 $</c:v>
                </c:pt>
              </c:strCache>
            </c:strRef>
          </c:tx>
          <c:spPr>
            <a:ln w="9525"/>
          </c:spPr>
          <c:marker>
            <c:symbol val="square"/>
            <c:size val="3"/>
          </c:marker>
          <c:dLbls>
            <c:spPr>
              <a:noFill/>
              <a:ln>
                <a:noFill/>
              </a:ln>
              <a:effectLst/>
            </c:spPr>
            <c:txPr>
              <a:bodyPr rot="2640000"/>
              <a:lstStyle/>
              <a:p>
                <a:pPr>
                  <a:defRPr sz="600">
                    <a:latin typeface="Tahoma" pitchFamily="34" charset="0"/>
                    <a:cs typeface="Tahoma"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'Road Levy'!$B$4:$B$14</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'Road Levy'!$D$4:$D$14</c:f>
              <c:numCache>
                <c:formatCode>#,##0</c:formatCode>
                <c:ptCount val="11"/>
                <c:pt idx="0">
                  <c:v>5640.6660000000002</c:v>
                </c:pt>
                <c:pt idx="1">
                  <c:v>5691.3749280000002</c:v>
                </c:pt>
                <c:pt idx="2">
                  <c:v>5575.6676669999997</c:v>
                </c:pt>
                <c:pt idx="3">
                  <c:v>5623.0766079999994</c:v>
                </c:pt>
                <c:pt idx="4">
                  <c:v>5707.24683</c:v>
                </c:pt>
                <c:pt idx="5">
                  <c:v>5254.7236319999993</c:v>
                </c:pt>
                <c:pt idx="6">
                  <c:v>5428.5950339999999</c:v>
                </c:pt>
                <c:pt idx="7">
                  <c:v>5348.2915199999998</c:v>
                </c:pt>
                <c:pt idx="8">
                  <c:v>5362.0135619999992</c:v>
                </c:pt>
                <c:pt idx="9">
                  <c:v>5232.1680642000001</c:v>
                </c:pt>
                <c:pt idx="10">
                  <c:v>5195.2710868121994</c:v>
                </c:pt>
              </c:numCache>
            </c:numRef>
          </c:val>
          <c:smooth val="0"/>
        </c:ser>
        <c:dLbls>
          <c:showLegendKey val="0"/>
          <c:showVal val="0"/>
          <c:showCatName val="0"/>
          <c:showSerName val="0"/>
          <c:showPercent val="0"/>
          <c:showBubbleSize val="0"/>
        </c:dLbls>
        <c:marker val="1"/>
        <c:smooth val="0"/>
        <c:axId val="311752976"/>
        <c:axId val="311754544"/>
      </c:lineChart>
      <c:catAx>
        <c:axId val="311752976"/>
        <c:scaling>
          <c:orientation val="minMax"/>
        </c:scaling>
        <c:delete val="0"/>
        <c:axPos val="b"/>
        <c:numFmt formatCode="General" sourceLinked="1"/>
        <c:majorTickMark val="out"/>
        <c:minorTickMark val="none"/>
        <c:tickLblPos val="nextTo"/>
        <c:txPr>
          <a:bodyPr/>
          <a:lstStyle/>
          <a:p>
            <a:pPr>
              <a:defRPr sz="800">
                <a:latin typeface="Tahoma" pitchFamily="34" charset="0"/>
                <a:cs typeface="Tahoma" pitchFamily="34" charset="0"/>
              </a:defRPr>
            </a:pPr>
            <a:endParaRPr lang="en-US"/>
          </a:p>
        </c:txPr>
        <c:crossAx val="311754544"/>
        <c:crossesAt val="5000"/>
        <c:auto val="1"/>
        <c:lblAlgn val="ctr"/>
        <c:lblOffset val="100"/>
        <c:noMultiLvlLbl val="0"/>
      </c:catAx>
      <c:valAx>
        <c:axId val="311754544"/>
        <c:scaling>
          <c:orientation val="minMax"/>
          <c:min val="5000"/>
        </c:scaling>
        <c:delete val="0"/>
        <c:axPos val="l"/>
        <c:majorGridlines/>
        <c:numFmt formatCode="#,##0" sourceLinked="1"/>
        <c:majorTickMark val="out"/>
        <c:minorTickMark val="none"/>
        <c:tickLblPos val="nextTo"/>
        <c:txPr>
          <a:bodyPr/>
          <a:lstStyle/>
          <a:p>
            <a:pPr>
              <a:defRPr sz="800">
                <a:latin typeface="Tahoma" pitchFamily="34" charset="0"/>
                <a:cs typeface="Tahoma" pitchFamily="34" charset="0"/>
              </a:defRPr>
            </a:pPr>
            <a:endParaRPr lang="en-US"/>
          </a:p>
        </c:txPr>
        <c:crossAx val="311752976"/>
        <c:crosses val="autoZero"/>
        <c:crossBetween val="between"/>
      </c:valAx>
      <c:spPr>
        <a:solidFill>
          <a:srgbClr val="4BACC6">
            <a:lumMod val="20000"/>
            <a:lumOff val="80000"/>
          </a:srgbClr>
        </a:solidFill>
      </c:spPr>
    </c:plotArea>
    <c:legend>
      <c:legendPos val="b"/>
      <c:layout>
        <c:manualLayout>
          <c:xMode val="edge"/>
          <c:yMode val="edge"/>
          <c:x val="0.24524978127734065"/>
          <c:y val="0.90984104921797182"/>
          <c:w val="0.50950021872265905"/>
          <c:h val="8.5669614546297776E-2"/>
        </c:manualLayout>
      </c:layout>
      <c:overlay val="0"/>
    </c:legend>
    <c:plotVisOnly val="1"/>
    <c:dispBlanksAs val="gap"/>
    <c:showDLblsOverMax val="0"/>
  </c:chart>
  <c:printSettings>
    <c:headerFooter/>
    <c:pageMargins b="0.75000000000000455" l="0.70000000000000062" r="0.70000000000000062" t="0.75000000000000455" header="0.30000000000000032" footer="0.30000000000000032"/>
    <c:pageSetup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200">
                <a:latin typeface="Tahoma" pitchFamily="34" charset="0"/>
                <a:cs typeface="Tahoma" pitchFamily="34" charset="0"/>
              </a:rPr>
              <a:t>Clallam Median Household Income</a:t>
            </a:r>
          </a:p>
          <a:p>
            <a:pPr>
              <a:defRPr sz="1400"/>
            </a:pPr>
            <a:r>
              <a:rPr lang="en-US" sz="900" b="0">
                <a:latin typeface="Tahoma" pitchFamily="34" charset="0"/>
                <a:cs typeface="Tahoma" pitchFamily="34" charset="0"/>
              </a:rPr>
              <a:t>[www.ofm.wa.gov/economy/hhinc/default.asp]</a:t>
            </a:r>
          </a:p>
        </c:rich>
      </c:tx>
      <c:overlay val="0"/>
    </c:title>
    <c:autoTitleDeleted val="0"/>
    <c:plotArea>
      <c:layout/>
      <c:lineChart>
        <c:grouping val="standard"/>
        <c:varyColors val="0"/>
        <c:ser>
          <c:idx val="1"/>
          <c:order val="0"/>
          <c:tx>
            <c:v>Current $</c:v>
          </c:tx>
          <c:spPr>
            <a:ln w="9525"/>
          </c:spPr>
          <c:marker>
            <c:symbol val="square"/>
            <c:size val="3"/>
          </c:marker>
          <c:dLbls>
            <c:spPr>
              <a:noFill/>
              <a:ln>
                <a:noFill/>
              </a:ln>
              <a:effectLst/>
            </c:spPr>
            <c:txPr>
              <a:bodyPr rot="-1020000"/>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'HH &amp; Per Cap. Income'!$P$5:$Y$5</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'HH &amp; Per Cap. Income'!$P$9:$Y$9</c:f>
              <c:numCache>
                <c:formatCode>#,##0</c:formatCode>
                <c:ptCount val="10"/>
                <c:pt idx="0">
                  <c:v>34019.688361519591</c:v>
                </c:pt>
                <c:pt idx="1">
                  <c:v>34172.426092919683</c:v>
                </c:pt>
                <c:pt idx="2">
                  <c:v>35050.151138644986</c:v>
                </c:pt>
                <c:pt idx="3">
                  <c:v>37770.03739221939</c:v>
                </c:pt>
                <c:pt idx="4">
                  <c:v>37925.729638299352</c:v>
                </c:pt>
                <c:pt idx="5">
                  <c:v>40912.349265661978</c:v>
                </c:pt>
                <c:pt idx="6">
                  <c:v>38647.177125759772</c:v>
                </c:pt>
                <c:pt idx="7">
                  <c:v>38397</c:v>
                </c:pt>
                <c:pt idx="8">
                  <c:v>38885.970063530898</c:v>
                </c:pt>
                <c:pt idx="9">
                  <c:v>43482</c:v>
                </c:pt>
              </c:numCache>
            </c:numRef>
          </c:val>
          <c:smooth val="0"/>
        </c:ser>
        <c:ser>
          <c:idx val="0"/>
          <c:order val="1"/>
          <c:tx>
            <c:v>Constant 2003 $</c:v>
          </c:tx>
          <c:spPr>
            <a:ln w="9525"/>
          </c:spPr>
          <c:marker>
            <c:symbol val="diamond"/>
            <c:size val="3"/>
          </c:marker>
          <c:dLbls>
            <c:dLbl>
              <c:idx val="5"/>
              <c:layout>
                <c:manualLayout>
                  <c:x val="-5.6188173602728354E-2"/>
                  <c:y val="-6.498095870296681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5.0288469958314194E-2"/>
                  <c:y val="-6.030259785325935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6.7683537109252054E-2"/>
                  <c:y val="-5.786174967119338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7.743686213809442E-2"/>
                  <c:y val="3.5319374482377465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1380000"/>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'HH &amp; Per Cap. Income'!$P$5:$Y$5</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'HH &amp; Per Cap. Income'!$P$10:$Y$10</c:f>
              <c:numCache>
                <c:formatCode>#,##0</c:formatCode>
                <c:ptCount val="10"/>
                <c:pt idx="0">
                  <c:v>34019.688361519591</c:v>
                </c:pt>
                <c:pt idx="1">
                  <c:v>34138.253666826764</c:v>
                </c:pt>
                <c:pt idx="2">
                  <c:v>33963.596453346989</c:v>
                </c:pt>
                <c:pt idx="3">
                  <c:v>35201.674849548472</c:v>
                </c:pt>
                <c:pt idx="4">
                  <c:v>33905.602296639619</c:v>
                </c:pt>
                <c:pt idx="5">
                  <c:v>34857.321574344001</c:v>
                </c:pt>
                <c:pt idx="6">
                  <c:v>32695.511848392765</c:v>
                </c:pt>
                <c:pt idx="7">
                  <c:v>31946.304</c:v>
                </c:pt>
                <c:pt idx="8">
                  <c:v>30992.118140634124</c:v>
                </c:pt>
                <c:pt idx="9">
                  <c:v>33481.14</c:v>
                </c:pt>
              </c:numCache>
            </c:numRef>
          </c:val>
          <c:smooth val="0"/>
        </c:ser>
        <c:dLbls>
          <c:showLegendKey val="0"/>
          <c:showVal val="0"/>
          <c:showCatName val="0"/>
          <c:showSerName val="0"/>
          <c:showPercent val="0"/>
          <c:showBubbleSize val="0"/>
        </c:dLbls>
        <c:marker val="1"/>
        <c:smooth val="0"/>
        <c:axId val="311755328"/>
        <c:axId val="311755720"/>
      </c:lineChart>
      <c:catAx>
        <c:axId val="311755328"/>
        <c:scaling>
          <c:orientation val="minMax"/>
        </c:scaling>
        <c:delete val="0"/>
        <c:axPos val="b"/>
        <c:numFmt formatCode="General" sourceLinked="1"/>
        <c:majorTickMark val="out"/>
        <c:minorTickMark val="none"/>
        <c:tickLblPos val="nextTo"/>
        <c:crossAx val="311755720"/>
        <c:crossesAt val="30000"/>
        <c:auto val="1"/>
        <c:lblAlgn val="ctr"/>
        <c:lblOffset val="100"/>
        <c:noMultiLvlLbl val="0"/>
      </c:catAx>
      <c:valAx>
        <c:axId val="311755720"/>
        <c:scaling>
          <c:orientation val="minMax"/>
          <c:min val="30000"/>
        </c:scaling>
        <c:delete val="0"/>
        <c:axPos val="l"/>
        <c:majorGridlines/>
        <c:numFmt formatCode="#,##0" sourceLinked="1"/>
        <c:majorTickMark val="out"/>
        <c:minorTickMark val="none"/>
        <c:tickLblPos val="nextTo"/>
        <c:crossAx val="311755328"/>
        <c:crosses val="autoZero"/>
        <c:crossBetween val="between"/>
      </c:valAx>
    </c:plotArea>
    <c:legend>
      <c:legendPos val="b"/>
      <c:overlay val="0"/>
    </c:legend>
    <c:plotVisOnly val="1"/>
    <c:dispBlanksAs val="gap"/>
    <c:showDLblsOverMax val="0"/>
  </c:chart>
  <c:printSettings>
    <c:headerFooter/>
    <c:pageMargins b="0.75000000000000411" l="0.70000000000000062" r="0.70000000000000062" t="0.75000000000000411" header="0.30000000000000032" footer="0.30000000000000032"/>
    <c:pageSetup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ahoma" pitchFamily="34" charset="0"/>
                <a:cs typeface="Tahoma" pitchFamily="34" charset="0"/>
              </a:rPr>
              <a:t>Clallam Per Capita Personal Income</a:t>
            </a:r>
          </a:p>
          <a:p>
            <a:pPr>
              <a:defRPr/>
            </a:pPr>
            <a:r>
              <a:rPr lang="en-US" sz="900" b="0">
                <a:latin typeface="Tahoma" pitchFamily="34" charset="0"/>
                <a:cs typeface="Tahoma" pitchFamily="34" charset="0"/>
              </a:rPr>
              <a:t>[www.bea.gov/iTable/iTable.cfm</a:t>
            </a:r>
            <a:r>
              <a:rPr lang="en-US" sz="900" b="0" baseline="0">
                <a:latin typeface="Tahoma" pitchFamily="34" charset="0"/>
                <a:cs typeface="Tahoma" pitchFamily="34" charset="0"/>
              </a:rPr>
              <a:t>]</a:t>
            </a:r>
            <a:endParaRPr lang="en-US" sz="900" b="0">
              <a:latin typeface="Tahoma" pitchFamily="34" charset="0"/>
              <a:cs typeface="Tahoma" pitchFamily="34" charset="0"/>
            </a:endParaRPr>
          </a:p>
        </c:rich>
      </c:tx>
      <c:layout>
        <c:manualLayout>
          <c:xMode val="edge"/>
          <c:yMode val="edge"/>
          <c:x val="0.18916281204759741"/>
          <c:y val="2.7777777777778019E-2"/>
        </c:manualLayout>
      </c:layout>
      <c:overlay val="0"/>
    </c:title>
    <c:autoTitleDeleted val="0"/>
    <c:plotArea>
      <c:layout/>
      <c:lineChart>
        <c:grouping val="standard"/>
        <c:varyColors val="0"/>
        <c:ser>
          <c:idx val="0"/>
          <c:order val="0"/>
          <c:tx>
            <c:strRef>
              <c:f>'HH &amp; Per Cap. Income'!$N$18</c:f>
              <c:strCache>
                <c:ptCount val="1"/>
                <c:pt idx="0">
                  <c:v>Current</c:v>
                </c:pt>
              </c:strCache>
            </c:strRef>
          </c:tx>
          <c:spPr>
            <a:ln w="9525"/>
          </c:spPr>
          <c:marker>
            <c:symbol val="diamond"/>
            <c:size val="3"/>
          </c:marker>
          <c:dLbls>
            <c:spPr>
              <a:noFill/>
              <a:ln>
                <a:noFill/>
              </a:ln>
              <a:effectLst/>
            </c:spPr>
            <c:txPr>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'HH &amp; Per Cap. Income'!$O$17:$X$17</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'HH &amp; Per Cap. Income'!$O$18:$X$18</c:f>
              <c:numCache>
                <c:formatCode>#,##0</c:formatCode>
                <c:ptCount val="10"/>
                <c:pt idx="0">
                  <c:v>28599</c:v>
                </c:pt>
                <c:pt idx="1">
                  <c:v>29329</c:v>
                </c:pt>
                <c:pt idx="2">
                  <c:v>29639</c:v>
                </c:pt>
                <c:pt idx="3">
                  <c:v>31972</c:v>
                </c:pt>
                <c:pt idx="4">
                  <c:v>34378</c:v>
                </c:pt>
                <c:pt idx="5">
                  <c:v>37651</c:v>
                </c:pt>
                <c:pt idx="6">
                  <c:v>35820</c:v>
                </c:pt>
                <c:pt idx="7">
                  <c:v>36463</c:v>
                </c:pt>
                <c:pt idx="8">
                  <c:v>36138</c:v>
                </c:pt>
                <c:pt idx="9">
                  <c:v>38545</c:v>
                </c:pt>
              </c:numCache>
            </c:numRef>
          </c:val>
          <c:smooth val="0"/>
        </c:ser>
        <c:ser>
          <c:idx val="1"/>
          <c:order val="1"/>
          <c:tx>
            <c:strRef>
              <c:f>'HH &amp; Per Cap. Income'!$N$19</c:f>
              <c:strCache>
                <c:ptCount val="1"/>
                <c:pt idx="0">
                  <c:v>Constant 2003 $</c:v>
                </c:pt>
              </c:strCache>
            </c:strRef>
          </c:tx>
          <c:spPr>
            <a:ln w="9525"/>
          </c:spPr>
          <c:marker>
            <c:symbol val="square"/>
            <c:size val="3"/>
          </c:marker>
          <c:dLbls>
            <c:spPr>
              <a:noFill/>
              <a:ln>
                <a:noFill/>
              </a:ln>
              <a:effectLst/>
            </c:spPr>
            <c:txPr>
              <a:bodyPr/>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'HH &amp; Per Cap. Income'!$O$17:$X$17</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'HH &amp; Per Cap. Income'!$O$19:$X$19</c:f>
              <c:numCache>
                <c:formatCode>#,##0</c:formatCode>
                <c:ptCount val="10"/>
                <c:pt idx="0">
                  <c:v>28599</c:v>
                </c:pt>
                <c:pt idx="1">
                  <c:v>29299.670999999998</c:v>
                </c:pt>
                <c:pt idx="2">
                  <c:v>28720.190999999999</c:v>
                </c:pt>
                <c:pt idx="3">
                  <c:v>29797.903999999999</c:v>
                </c:pt>
                <c:pt idx="4">
                  <c:v>30733.932000000001</c:v>
                </c:pt>
                <c:pt idx="5">
                  <c:v>32078.651999999998</c:v>
                </c:pt>
                <c:pt idx="6">
                  <c:v>30303.719999999998</c:v>
                </c:pt>
                <c:pt idx="7">
                  <c:v>30337.216</c:v>
                </c:pt>
                <c:pt idx="8">
                  <c:v>28801.985999999997</c:v>
                </c:pt>
                <c:pt idx="9">
                  <c:v>29679.65</c:v>
                </c:pt>
              </c:numCache>
            </c:numRef>
          </c:val>
          <c:smooth val="0"/>
        </c:ser>
        <c:dLbls>
          <c:showLegendKey val="0"/>
          <c:showVal val="1"/>
          <c:showCatName val="0"/>
          <c:showSerName val="0"/>
          <c:showPercent val="0"/>
          <c:showBubbleSize val="0"/>
        </c:dLbls>
        <c:marker val="1"/>
        <c:smooth val="0"/>
        <c:axId val="311758072"/>
        <c:axId val="311759248"/>
      </c:lineChart>
      <c:catAx>
        <c:axId val="311758072"/>
        <c:scaling>
          <c:orientation val="minMax"/>
        </c:scaling>
        <c:delete val="0"/>
        <c:axPos val="b"/>
        <c:numFmt formatCode="General" sourceLinked="0"/>
        <c:majorTickMark val="none"/>
        <c:minorTickMark val="none"/>
        <c:tickLblPos val="nextTo"/>
        <c:crossAx val="311759248"/>
        <c:crossesAt val="25000"/>
        <c:auto val="1"/>
        <c:lblAlgn val="ctr"/>
        <c:lblOffset val="100"/>
        <c:noMultiLvlLbl val="0"/>
      </c:catAx>
      <c:valAx>
        <c:axId val="311759248"/>
        <c:scaling>
          <c:orientation val="minMax"/>
          <c:min val="25000"/>
        </c:scaling>
        <c:delete val="0"/>
        <c:axPos val="l"/>
        <c:majorGridlines/>
        <c:numFmt formatCode="#,##0" sourceLinked="1"/>
        <c:majorTickMark val="none"/>
        <c:minorTickMark val="none"/>
        <c:tickLblPos val="nextTo"/>
        <c:crossAx val="311758072"/>
        <c:crosses val="autoZero"/>
        <c:crossBetween val="between"/>
        <c:majorUnit val="3000"/>
      </c:valAx>
    </c:plotArea>
    <c:legend>
      <c:legendPos val="b"/>
      <c:overlay val="0"/>
    </c:legend>
    <c:plotVisOnly val="1"/>
    <c:dispBlanksAs val="gap"/>
    <c:showDLblsOverMax val="0"/>
  </c:chart>
  <c:printSettings>
    <c:headerFooter/>
    <c:pageMargins b="0.75000000000000311" l="0.70000000000000062" r="0.70000000000000062" t="0.75000000000000311" header="0.30000000000000032" footer="0.30000000000000032"/>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itchFamily="34" charset="0"/>
                <a:cs typeface="Tahoma" pitchFamily="34" charset="0"/>
              </a:defRPr>
            </a:pPr>
            <a:r>
              <a:rPr lang="en-US" sz="1200">
                <a:latin typeface="Tahoma" pitchFamily="34" charset="0"/>
                <a:cs typeface="Tahoma" pitchFamily="34" charset="0"/>
              </a:rPr>
              <a:t>(1) All-Jurisdiction Clallam Property Taxes ($000) </a:t>
            </a:r>
          </a:p>
          <a:p>
            <a:pPr>
              <a:defRPr sz="1200">
                <a:latin typeface="Tahoma" pitchFamily="34" charset="0"/>
                <a:cs typeface="Tahoma" pitchFamily="34" charset="0"/>
              </a:defRPr>
            </a:pPr>
            <a:r>
              <a:rPr lang="en-US" sz="600">
                <a:latin typeface="Tahoma" pitchFamily="34" charset="0"/>
                <a:cs typeface="Tahoma" pitchFamily="34" charset="0"/>
              </a:rPr>
              <a:t>http://dor.wa.gov/Content/AboutUs/StatisticsAndReports/stats_proptaxstats_report.aspx</a:t>
            </a:r>
          </a:p>
        </c:rich>
      </c:tx>
      <c:overlay val="0"/>
    </c:title>
    <c:autoTitleDeleted val="0"/>
    <c:plotArea>
      <c:layout>
        <c:manualLayout>
          <c:layoutTarget val="inner"/>
          <c:xMode val="edge"/>
          <c:yMode val="edge"/>
          <c:x val="9.6178400494055905E-2"/>
          <c:y val="0.18242622950819681"/>
          <c:w val="0.87931179558437589"/>
          <c:h val="0.62937636074179248"/>
        </c:manualLayout>
      </c:layout>
      <c:lineChart>
        <c:grouping val="standard"/>
        <c:varyColors val="0"/>
        <c:ser>
          <c:idx val="0"/>
          <c:order val="0"/>
          <c:tx>
            <c:strRef>
              <c:f>'All Juris Prop Taxes'!$C$1</c:f>
              <c:strCache>
                <c:ptCount val="1"/>
                <c:pt idx="0">
                  <c:v>Total Prop Tax Levies</c:v>
                </c:pt>
              </c:strCache>
            </c:strRef>
          </c:tx>
          <c:spPr>
            <a:ln w="12700"/>
          </c:spPr>
          <c:marker>
            <c:symbol val="diamond"/>
            <c:size val="3"/>
          </c:marker>
          <c:dLbls>
            <c:spPr>
              <a:noFill/>
              <a:ln>
                <a:noFill/>
              </a:ln>
              <a:effectLst/>
            </c:spPr>
            <c:txPr>
              <a:bodyPr rot="-2340000"/>
              <a:lstStyle/>
              <a:p>
                <a:pPr>
                  <a:defRPr sz="60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'All Juris Prop Taxes'!$B$5:$B$15</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'All Juris Prop Taxes'!$C$5:$C$15</c:f>
              <c:numCache>
                <c:formatCode>#,##0</c:formatCode>
                <c:ptCount val="11"/>
                <c:pt idx="0">
                  <c:v>49891.879809999999</c:v>
                </c:pt>
                <c:pt idx="1">
                  <c:v>51267.083460000002</c:v>
                </c:pt>
                <c:pt idx="2">
                  <c:v>56300.215109999997</c:v>
                </c:pt>
                <c:pt idx="3">
                  <c:v>60124.09809</c:v>
                </c:pt>
                <c:pt idx="4">
                  <c:v>64248.196120000001</c:v>
                </c:pt>
                <c:pt idx="5">
                  <c:v>66522.384149999998</c:v>
                </c:pt>
                <c:pt idx="6">
                  <c:v>70732.996410000007</c:v>
                </c:pt>
                <c:pt idx="7">
                  <c:v>71733.589129999993</c:v>
                </c:pt>
                <c:pt idx="8">
                  <c:v>75547.056949999998</c:v>
                </c:pt>
                <c:pt idx="9">
                  <c:v>77208.948640000002</c:v>
                </c:pt>
                <c:pt idx="10">
                  <c:v>79233.615999999995</c:v>
                </c:pt>
              </c:numCache>
            </c:numRef>
          </c:val>
          <c:smooth val="0"/>
        </c:ser>
        <c:ser>
          <c:idx val="1"/>
          <c:order val="1"/>
          <c:tx>
            <c:strRef>
              <c:f>'All Juris Prop Taxes'!$E$1</c:f>
              <c:strCache>
                <c:ptCount val="1"/>
                <c:pt idx="0">
                  <c:v>Constant 2003 $</c:v>
                </c:pt>
              </c:strCache>
            </c:strRef>
          </c:tx>
          <c:spPr>
            <a:ln w="9525"/>
          </c:spPr>
          <c:marker>
            <c:symbol val="square"/>
            <c:size val="3"/>
          </c:marker>
          <c:dLbls>
            <c:dLbl>
              <c:idx val="2"/>
              <c:layout>
                <c:manualLayout>
                  <c:x val="-5.1311949976841194E-2"/>
                  <c:y val="6.219284884471411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7.9365079365079413E-3"/>
                  <c:y val="-3.2407407407407628E-2"/>
                </c:manualLayout>
              </c:layout>
              <c:dLblPos val="b"/>
              <c:showLegendKey val="0"/>
              <c:showVal val="1"/>
              <c:showCatName val="0"/>
              <c:showSerName val="0"/>
              <c:showPercent val="0"/>
              <c:showBubbleSize val="0"/>
              <c:extLst>
                <c:ext xmlns:c15="http://schemas.microsoft.com/office/drawing/2012/chart" uri="{CE6537A1-D6FC-4f65-9D91-7224C49458BB}"/>
              </c:extLst>
            </c:dLbl>
            <c:dLbl>
              <c:idx val="12"/>
              <c:layout>
                <c:manualLayout>
                  <c:x val="0"/>
                  <c:y val="-2.7777777777778043E-2"/>
                </c:manualLayout>
              </c:layout>
              <c:dLblPos val="b"/>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960000"/>
              <a:lstStyle/>
              <a:p>
                <a:pPr>
                  <a:defRPr sz="600">
                    <a:latin typeface="Tahoma" pitchFamily="34" charset="0"/>
                    <a:cs typeface="Tahoma"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'All Juris Prop Taxes'!$B$5:$B$15</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'All Juris Prop Taxes'!$E$5:$E$15</c:f>
              <c:numCache>
                <c:formatCode>#,##0</c:formatCode>
                <c:ptCount val="11"/>
                <c:pt idx="0">
                  <c:v>49891.879809999999</c:v>
                </c:pt>
                <c:pt idx="1">
                  <c:v>51215.816376540002</c:v>
                </c:pt>
                <c:pt idx="2">
                  <c:v>54554.908441589992</c:v>
                </c:pt>
                <c:pt idx="3">
                  <c:v>56035.659419879994</c:v>
                </c:pt>
                <c:pt idx="4">
                  <c:v>57437.887331279999</c:v>
                </c:pt>
                <c:pt idx="5">
                  <c:v>56677.0712958</c:v>
                </c:pt>
                <c:pt idx="6">
                  <c:v>59840.114962860003</c:v>
                </c:pt>
                <c:pt idx="7">
                  <c:v>59682.346156159991</c:v>
                </c:pt>
                <c:pt idx="8">
                  <c:v>60211.004389149995</c:v>
                </c:pt>
                <c:pt idx="9">
                  <c:v>59450.890452800006</c:v>
                </c:pt>
                <c:pt idx="10">
                  <c:v>59979.847311999991</c:v>
                </c:pt>
              </c:numCache>
            </c:numRef>
          </c:val>
          <c:smooth val="0"/>
        </c:ser>
        <c:dLbls>
          <c:showLegendKey val="0"/>
          <c:showVal val="0"/>
          <c:showCatName val="0"/>
          <c:showSerName val="0"/>
          <c:showPercent val="0"/>
          <c:showBubbleSize val="0"/>
        </c:dLbls>
        <c:marker val="1"/>
        <c:smooth val="0"/>
        <c:axId val="311763952"/>
        <c:axId val="305164920"/>
      </c:lineChart>
      <c:catAx>
        <c:axId val="311763952"/>
        <c:scaling>
          <c:orientation val="minMax"/>
        </c:scaling>
        <c:delete val="0"/>
        <c:axPos val="b"/>
        <c:numFmt formatCode="General" sourceLinked="1"/>
        <c:majorTickMark val="in"/>
        <c:minorTickMark val="none"/>
        <c:tickLblPos val="nextTo"/>
        <c:txPr>
          <a:bodyPr rot="0"/>
          <a:lstStyle/>
          <a:p>
            <a:pPr>
              <a:defRPr sz="800">
                <a:latin typeface="Tahoma" pitchFamily="34" charset="0"/>
                <a:cs typeface="Tahoma" pitchFamily="34" charset="0"/>
              </a:defRPr>
            </a:pPr>
            <a:endParaRPr lang="en-US"/>
          </a:p>
        </c:txPr>
        <c:crossAx val="305164920"/>
        <c:crossesAt val="45000"/>
        <c:auto val="1"/>
        <c:lblAlgn val="ctr"/>
        <c:lblOffset val="100"/>
        <c:noMultiLvlLbl val="0"/>
      </c:catAx>
      <c:valAx>
        <c:axId val="305164920"/>
        <c:scaling>
          <c:orientation val="minMax"/>
          <c:max val="80000"/>
          <c:min val="45000"/>
        </c:scaling>
        <c:delete val="0"/>
        <c:axPos val="l"/>
        <c:majorGridlines/>
        <c:numFmt formatCode="#,##0" sourceLinked="1"/>
        <c:majorTickMark val="none"/>
        <c:minorTickMark val="none"/>
        <c:tickLblPos val="nextTo"/>
        <c:spPr>
          <a:ln w="9525">
            <a:noFill/>
          </a:ln>
        </c:spPr>
        <c:txPr>
          <a:bodyPr/>
          <a:lstStyle/>
          <a:p>
            <a:pPr>
              <a:defRPr sz="800">
                <a:latin typeface="Tahoma" pitchFamily="34" charset="0"/>
                <a:cs typeface="Tahoma" pitchFamily="34" charset="0"/>
              </a:defRPr>
            </a:pPr>
            <a:endParaRPr lang="en-US"/>
          </a:p>
        </c:txPr>
        <c:crossAx val="311763952"/>
        <c:crosses val="autoZero"/>
        <c:crossBetween val="between"/>
      </c:valAx>
    </c:plotArea>
    <c:legend>
      <c:legendPos val="b"/>
      <c:overlay val="0"/>
      <c:txPr>
        <a:bodyPr/>
        <a:lstStyle/>
        <a:p>
          <a:pPr>
            <a:defRPr sz="800">
              <a:latin typeface="Tahoma" pitchFamily="34" charset="0"/>
              <a:cs typeface="Tahoma" pitchFamily="34" charset="0"/>
            </a:defRPr>
          </a:pPr>
          <a:endParaRPr lang="en-US"/>
        </a:p>
      </c:txPr>
    </c:legend>
    <c:plotVisOnly val="1"/>
    <c:dispBlanksAs val="gap"/>
    <c:showDLblsOverMax val="0"/>
  </c:chart>
  <c:printSettings>
    <c:headerFooter/>
    <c:pageMargins b="0.75000000000000311" l="0.70000000000000062" r="0.70000000000000062" t="0.75000000000000311" header="0.30000000000000032" footer="0.30000000000000032"/>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itchFamily="34" charset="0"/>
                <a:cs typeface="Tahoma" pitchFamily="34" charset="0"/>
              </a:defRPr>
            </a:pPr>
            <a:r>
              <a:rPr lang="en-US" sz="900">
                <a:latin typeface="Tahoma" pitchFamily="34" charset="0"/>
                <a:cs typeface="Tahoma" pitchFamily="34" charset="0"/>
              </a:rPr>
              <a:t>(2) All-Jurisdiction Clallam Property Taxes ($000) - Exploded View </a:t>
            </a:r>
          </a:p>
          <a:p>
            <a:pPr>
              <a:defRPr sz="1200">
                <a:latin typeface="Tahoma" pitchFamily="34" charset="0"/>
                <a:cs typeface="Tahoma" pitchFamily="34" charset="0"/>
              </a:defRPr>
            </a:pPr>
            <a:r>
              <a:rPr lang="en-US" sz="600">
                <a:latin typeface="Tahoma" pitchFamily="34" charset="0"/>
                <a:cs typeface="Tahoma" pitchFamily="34" charset="0"/>
              </a:rPr>
              <a:t>http://dor.wa.gov/Content/AboutUs/StatisticsAndReports/stats_proptaxstats_report.aspx</a:t>
            </a:r>
          </a:p>
        </c:rich>
      </c:tx>
      <c:overlay val="0"/>
    </c:title>
    <c:autoTitleDeleted val="0"/>
    <c:plotArea>
      <c:layout/>
      <c:lineChart>
        <c:grouping val="standard"/>
        <c:varyColors val="0"/>
        <c:ser>
          <c:idx val="0"/>
          <c:order val="0"/>
          <c:tx>
            <c:strRef>
              <c:f>'All Juris Prop Taxes'!$G$1</c:f>
              <c:strCache>
                <c:ptCount val="1"/>
                <c:pt idx="0">
                  <c:v>Senior ('03 $)</c:v>
                </c:pt>
              </c:strCache>
            </c:strRef>
          </c:tx>
          <c:spPr>
            <a:ln w="12700"/>
          </c:spPr>
          <c:marker>
            <c:symbol val="diamond"/>
            <c:size val="3"/>
          </c:marker>
          <c:dLbls>
            <c:spPr>
              <a:noFill/>
              <a:ln>
                <a:noFill/>
              </a:ln>
              <a:effectLst/>
            </c:spPr>
            <c:txPr>
              <a:bodyPr rot="-2340000"/>
              <a:lstStyle/>
              <a:p>
                <a:pPr>
                  <a:defRPr sz="60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'All Juris Prop Taxes'!$B$5:$B$15</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'All Juris Prop Taxes'!$G$5:$G$15</c:f>
              <c:numCache>
                <c:formatCode>#,##0</c:formatCode>
                <c:ptCount val="11"/>
                <c:pt idx="0">
                  <c:v>16712.996999999999</c:v>
                </c:pt>
                <c:pt idx="1">
                  <c:v>16804.944233999999</c:v>
                </c:pt>
                <c:pt idx="2">
                  <c:v>17034.445382999998</c:v>
                </c:pt>
                <c:pt idx="3">
                  <c:v>17154.002424000002</c:v>
                </c:pt>
                <c:pt idx="4">
                  <c:v>17563.744817999999</c:v>
                </c:pt>
                <c:pt idx="5">
                  <c:v>17315.390255999999</c:v>
                </c:pt>
                <c:pt idx="6">
                  <c:v>17749.991141999999</c:v>
                </c:pt>
                <c:pt idx="7">
                  <c:v>17724.999551999997</c:v>
                </c:pt>
                <c:pt idx="8">
                  <c:v>17323.481217</c:v>
                </c:pt>
                <c:pt idx="9">
                  <c:v>16981.90494</c:v>
                </c:pt>
                <c:pt idx="10">
                  <c:v>17076.592979000001</c:v>
                </c:pt>
              </c:numCache>
            </c:numRef>
          </c:val>
          <c:smooth val="0"/>
        </c:ser>
        <c:ser>
          <c:idx val="1"/>
          <c:order val="1"/>
          <c:tx>
            <c:strRef>
              <c:f>'All Juris Prop Taxes'!$I$1</c:f>
              <c:strCache>
                <c:ptCount val="1"/>
                <c:pt idx="0">
                  <c:v>Junior ('03 $)</c:v>
                </c:pt>
              </c:strCache>
            </c:strRef>
          </c:tx>
          <c:spPr>
            <a:ln w="9525"/>
          </c:spPr>
          <c:marker>
            <c:symbol val="square"/>
            <c:size val="3"/>
          </c:marker>
          <c:dLbls>
            <c:dLbl>
              <c:idx val="2"/>
              <c:layout>
                <c:manualLayout>
                  <c:x val="-5.1311949976841194E-2"/>
                  <c:y val="6.219284884471411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7.9365079365079413E-3"/>
                  <c:y val="-3.2407407407407648E-2"/>
                </c:manualLayout>
              </c:layout>
              <c:dLblPos val="b"/>
              <c:showLegendKey val="0"/>
              <c:showVal val="1"/>
              <c:showCatName val="0"/>
              <c:showSerName val="0"/>
              <c:showPercent val="0"/>
              <c:showBubbleSize val="0"/>
              <c:extLst>
                <c:ext xmlns:c15="http://schemas.microsoft.com/office/drawing/2012/chart" uri="{CE6537A1-D6FC-4f65-9D91-7224C49458BB}"/>
              </c:extLst>
            </c:dLbl>
            <c:dLbl>
              <c:idx val="9"/>
              <c:layout>
                <c:manualLayout>
                  <c:x val="-4.543731665894709E-2"/>
                  <c:y val="8.200197926078919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2"/>
              <c:layout>
                <c:manualLayout>
                  <c:x val="0"/>
                  <c:y val="-2.7777777777778064E-2"/>
                </c:manualLayout>
              </c:layout>
              <c:dLblPos val="b"/>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960000"/>
              <a:lstStyle/>
              <a:p>
                <a:pPr>
                  <a:defRPr sz="600">
                    <a:latin typeface="Tahoma" pitchFamily="34" charset="0"/>
                    <a:cs typeface="Tahoma"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'All Juris Prop Taxes'!$B$5:$B$15</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'All Juris Prop Taxes'!$I$5:$I$15</c:f>
              <c:numCache>
                <c:formatCode>#,##0</c:formatCode>
                <c:ptCount val="11"/>
                <c:pt idx="0">
                  <c:v>8747.7180000000008</c:v>
                </c:pt>
                <c:pt idx="1">
                  <c:v>9070.4274929999992</c:v>
                </c:pt>
                <c:pt idx="2">
                  <c:v>11017.501899000001</c:v>
                </c:pt>
                <c:pt idx="3">
                  <c:v>11030.213475999999</c:v>
                </c:pt>
                <c:pt idx="4">
                  <c:v>10999.08762</c:v>
                </c:pt>
                <c:pt idx="5">
                  <c:v>10851.109488</c:v>
                </c:pt>
                <c:pt idx="6">
                  <c:v>13385.163275999999</c:v>
                </c:pt>
                <c:pt idx="7">
                  <c:v>13719.912128000002</c:v>
                </c:pt>
                <c:pt idx="8">
                  <c:v>15292.010307999999</c:v>
                </c:pt>
                <c:pt idx="9">
                  <c:v>14407.274420000003</c:v>
                </c:pt>
                <c:pt idx="10">
                  <c:v>14046.419631999997</c:v>
                </c:pt>
              </c:numCache>
            </c:numRef>
          </c:val>
          <c:smooth val="0"/>
        </c:ser>
        <c:ser>
          <c:idx val="2"/>
          <c:order val="2"/>
          <c:tx>
            <c:strRef>
              <c:f>'All Juris Prop Taxes'!$K$1</c:f>
              <c:strCache>
                <c:ptCount val="1"/>
                <c:pt idx="0">
                  <c:v>Schools ('03 $)</c:v>
                </c:pt>
              </c:strCache>
            </c:strRef>
          </c:tx>
          <c:spPr>
            <a:ln w="9525"/>
          </c:spPr>
          <c:marker>
            <c:symbol val="triangle"/>
            <c:size val="3"/>
          </c:marker>
          <c:dLbls>
            <c:dLbl>
              <c:idx val="6"/>
              <c:layout>
                <c:manualLayout>
                  <c:x val="-3.0870194534506741E-2"/>
                  <c:y val="2.020773632804098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2186969275899336E-2"/>
                  <c:y val="-1.4764941267587465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600">
                    <a:latin typeface="Tahoma" pitchFamily="34" charset="0"/>
                    <a:cs typeface="Tahoma"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'All Juris Prop Taxes'!$K$5:$K$15</c:f>
              <c:numCache>
                <c:formatCode>#,##0</c:formatCode>
                <c:ptCount val="11"/>
                <c:pt idx="0">
                  <c:v>11900.047</c:v>
                </c:pt>
                <c:pt idx="1">
                  <c:v>12098.985902999999</c:v>
                </c:pt>
                <c:pt idx="2">
                  <c:v>12444.986186999999</c:v>
                </c:pt>
                <c:pt idx="3">
                  <c:v>12858.572864</c:v>
                </c:pt>
                <c:pt idx="4">
                  <c:v>12506.121300000001</c:v>
                </c:pt>
                <c:pt idx="5">
                  <c:v>12785.460467999999</c:v>
                </c:pt>
                <c:pt idx="6">
                  <c:v>13298.501574</c:v>
                </c:pt>
                <c:pt idx="7">
                  <c:v>13576.408767999999</c:v>
                </c:pt>
                <c:pt idx="8">
                  <c:v>13775.812650999998</c:v>
                </c:pt>
                <c:pt idx="9">
                  <c:v>14435.772120000001</c:v>
                </c:pt>
                <c:pt idx="10">
                  <c:v>15026.029864999999</c:v>
                </c:pt>
              </c:numCache>
            </c:numRef>
          </c:val>
          <c:smooth val="0"/>
        </c:ser>
        <c:ser>
          <c:idx val="3"/>
          <c:order val="3"/>
          <c:tx>
            <c:strRef>
              <c:f>'All Juris Prop Taxes'!$M$1</c:f>
              <c:strCache>
                <c:ptCount val="1"/>
                <c:pt idx="0">
                  <c:v>State Schools ('03 $)</c:v>
                </c:pt>
              </c:strCache>
            </c:strRef>
          </c:tx>
          <c:spPr>
            <a:ln w="9525"/>
          </c:spPr>
          <c:marker>
            <c:symbol val="x"/>
            <c:size val="3"/>
          </c:marker>
          <c:dLbls>
            <c:spPr>
              <a:noFill/>
              <a:ln>
                <a:noFill/>
              </a:ln>
              <a:effectLst/>
            </c:spPr>
            <c:txPr>
              <a:bodyPr/>
              <a:lstStyle/>
              <a:p>
                <a:pPr>
                  <a:defRPr sz="60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'All Juris Prop Taxes'!$M$5:$M$15</c:f>
              <c:numCache>
                <c:formatCode>#,##0</c:formatCode>
                <c:ptCount val="11"/>
                <c:pt idx="0">
                  <c:v>12531.117809999996</c:v>
                </c:pt>
                <c:pt idx="1">
                  <c:v>13241.458746539998</c:v>
                </c:pt>
                <c:pt idx="2">
                  <c:v>14057.974972589993</c:v>
                </c:pt>
                <c:pt idx="3">
                  <c:v>14992.870655879995</c:v>
                </c:pt>
                <c:pt idx="4">
                  <c:v>16368.933593280004</c:v>
                </c:pt>
                <c:pt idx="5">
                  <c:v>15725.1110838</c:v>
                </c:pt>
                <c:pt idx="6">
                  <c:v>15406.458970860003</c:v>
                </c:pt>
                <c:pt idx="7">
                  <c:v>14661.02570815999</c:v>
                </c:pt>
                <c:pt idx="8">
                  <c:v>13819.700213150001</c:v>
                </c:pt>
                <c:pt idx="9">
                  <c:v>13625.938972799997</c:v>
                </c:pt>
                <c:pt idx="10">
                  <c:v>13830.804835999988</c:v>
                </c:pt>
              </c:numCache>
            </c:numRef>
          </c:val>
          <c:smooth val="0"/>
        </c:ser>
        <c:dLbls>
          <c:showLegendKey val="0"/>
          <c:showVal val="0"/>
          <c:showCatName val="0"/>
          <c:showSerName val="0"/>
          <c:showPercent val="0"/>
          <c:showBubbleSize val="0"/>
        </c:dLbls>
        <c:marker val="1"/>
        <c:smooth val="0"/>
        <c:axId val="305168448"/>
        <c:axId val="305161784"/>
      </c:lineChart>
      <c:catAx>
        <c:axId val="305168448"/>
        <c:scaling>
          <c:orientation val="minMax"/>
        </c:scaling>
        <c:delete val="0"/>
        <c:axPos val="b"/>
        <c:numFmt formatCode="General" sourceLinked="1"/>
        <c:majorTickMark val="in"/>
        <c:minorTickMark val="none"/>
        <c:tickLblPos val="nextTo"/>
        <c:txPr>
          <a:bodyPr rot="0"/>
          <a:lstStyle/>
          <a:p>
            <a:pPr>
              <a:defRPr sz="800">
                <a:latin typeface="Tahoma" pitchFamily="34" charset="0"/>
                <a:cs typeface="Tahoma" pitchFamily="34" charset="0"/>
              </a:defRPr>
            </a:pPr>
            <a:endParaRPr lang="en-US"/>
          </a:p>
        </c:txPr>
        <c:crossAx val="305161784"/>
        <c:crossesAt val="8000"/>
        <c:auto val="1"/>
        <c:lblAlgn val="ctr"/>
        <c:lblOffset val="100"/>
        <c:noMultiLvlLbl val="0"/>
      </c:catAx>
      <c:valAx>
        <c:axId val="305161784"/>
        <c:scaling>
          <c:orientation val="minMax"/>
          <c:max val="18000"/>
          <c:min val="8000"/>
        </c:scaling>
        <c:delete val="0"/>
        <c:axPos val="l"/>
        <c:majorGridlines/>
        <c:numFmt formatCode="#,##0" sourceLinked="1"/>
        <c:majorTickMark val="none"/>
        <c:minorTickMark val="none"/>
        <c:tickLblPos val="nextTo"/>
        <c:spPr>
          <a:ln w="9525">
            <a:noFill/>
          </a:ln>
        </c:spPr>
        <c:txPr>
          <a:bodyPr/>
          <a:lstStyle/>
          <a:p>
            <a:pPr>
              <a:defRPr sz="800">
                <a:latin typeface="Tahoma" pitchFamily="34" charset="0"/>
                <a:cs typeface="Tahoma" pitchFamily="34" charset="0"/>
              </a:defRPr>
            </a:pPr>
            <a:endParaRPr lang="en-US"/>
          </a:p>
        </c:txPr>
        <c:crossAx val="305168448"/>
        <c:crosses val="autoZero"/>
        <c:crossBetween val="between"/>
      </c:valAx>
    </c:plotArea>
    <c:legend>
      <c:legendPos val="b"/>
      <c:overlay val="0"/>
      <c:txPr>
        <a:bodyPr/>
        <a:lstStyle/>
        <a:p>
          <a:pPr>
            <a:defRPr sz="800">
              <a:latin typeface="Tahoma" pitchFamily="34" charset="0"/>
              <a:cs typeface="Tahoma" pitchFamily="34" charset="0"/>
            </a:defRPr>
          </a:pPr>
          <a:endParaRPr lang="en-US"/>
        </a:p>
      </c:txPr>
    </c:legend>
    <c:plotVisOnly val="1"/>
    <c:dispBlanksAs val="gap"/>
    <c:showDLblsOverMax val="0"/>
  </c:chart>
  <c:printSettings>
    <c:headerFooter/>
    <c:pageMargins b="0.75000000000000333" l="0.70000000000000062" r="0.70000000000000062" t="0.75000000000000333" header="0.30000000000000032" footer="0.30000000000000032"/>
    <c:pageSetup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itchFamily="34" charset="0"/>
                <a:cs typeface="Tahoma" pitchFamily="34" charset="0"/>
              </a:defRPr>
            </a:pPr>
            <a:r>
              <a:rPr lang="en-US" sz="1200">
                <a:latin typeface="Tahoma" pitchFamily="34" charset="0"/>
                <a:cs typeface="Tahoma" pitchFamily="34" charset="0"/>
              </a:rPr>
              <a:t>Clallam Sales Tax Receipts ($000)</a:t>
            </a:r>
          </a:p>
        </c:rich>
      </c:tx>
      <c:overlay val="0"/>
    </c:title>
    <c:autoTitleDeleted val="0"/>
    <c:plotArea>
      <c:layout/>
      <c:lineChart>
        <c:grouping val="standard"/>
        <c:varyColors val="0"/>
        <c:ser>
          <c:idx val="0"/>
          <c:order val="0"/>
          <c:tx>
            <c:strRef>
              <c:f>'County Sales Tax Receipts'!$C$2</c:f>
              <c:strCache>
                <c:ptCount val="1"/>
                <c:pt idx="0">
                  <c:v>Current $</c:v>
                </c:pt>
              </c:strCache>
            </c:strRef>
          </c:tx>
          <c:spPr>
            <a:ln w="12700"/>
          </c:spPr>
          <c:marker>
            <c:symbol val="diamond"/>
            <c:size val="3"/>
          </c:marker>
          <c:dLbls>
            <c:spPr>
              <a:noFill/>
              <a:ln>
                <a:noFill/>
              </a:ln>
              <a:effectLst/>
            </c:spPr>
            <c:txPr>
              <a:bodyPr rot="-840000"/>
              <a:lstStyle/>
              <a:p>
                <a:pPr>
                  <a:defRPr sz="600" baseline="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'County Sales Tax Receipts'!$B$3:$B$13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'County Sales Tax Receipts'!$C$3:$C$13</c:f>
              <c:numCache>
                <c:formatCode>#,##0</c:formatCode>
                <c:ptCount val="11"/>
                <c:pt idx="0">
                  <c:v>4003.3960000000002</c:v>
                </c:pt>
                <c:pt idx="1">
                  <c:v>4510.2960000000003</c:v>
                </c:pt>
                <c:pt idx="2">
                  <c:v>4750.3</c:v>
                </c:pt>
                <c:pt idx="3">
                  <c:v>4878.8869999999997</c:v>
                </c:pt>
                <c:pt idx="4">
                  <c:v>4883.2209999999995</c:v>
                </c:pt>
                <c:pt idx="5">
                  <c:v>4385.7070000000003</c:v>
                </c:pt>
                <c:pt idx="6">
                  <c:v>3953.6570000000002</c:v>
                </c:pt>
                <c:pt idx="7">
                  <c:v>4191.3040000000001</c:v>
                </c:pt>
                <c:pt idx="8">
                  <c:v>4185.0600000000004</c:v>
                </c:pt>
                <c:pt idx="9">
                  <c:v>4028.6889999999999</c:v>
                </c:pt>
                <c:pt idx="10">
                  <c:v>4382.8220000000001</c:v>
                </c:pt>
              </c:numCache>
            </c:numRef>
          </c:val>
          <c:smooth val="0"/>
        </c:ser>
        <c:ser>
          <c:idx val="1"/>
          <c:order val="1"/>
          <c:tx>
            <c:strRef>
              <c:f>'County Sales Tax Receipts'!$D$2</c:f>
              <c:strCache>
                <c:ptCount val="1"/>
                <c:pt idx="0">
                  <c:v>Constant '03 $</c:v>
                </c:pt>
              </c:strCache>
            </c:strRef>
          </c:tx>
          <c:spPr>
            <a:ln w="12700"/>
          </c:spPr>
          <c:marker>
            <c:symbol val="square"/>
            <c:size val="3"/>
          </c:marker>
          <c:dLbls>
            <c:dLbl>
              <c:idx val="9"/>
              <c:layout>
                <c:manualLayout>
                  <c:x val="-4.2458442694663166E-2"/>
                  <c:y val="-2.696658031752538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2160000"/>
              <a:lstStyle/>
              <a:p>
                <a:pPr>
                  <a:defRPr sz="600">
                    <a:latin typeface="Tahoma" pitchFamily="34" charset="0"/>
                    <a:cs typeface="Tahoma"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'County Sales Tax Receipts'!$B$3:$B$13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'County Sales Tax Receipts'!$D$3:$D$13</c:f>
              <c:numCache>
                <c:formatCode>#,##0</c:formatCode>
                <c:ptCount val="11"/>
                <c:pt idx="0">
                  <c:v>4003.3960000000002</c:v>
                </c:pt>
                <c:pt idx="1">
                  <c:v>4505.7857039999999</c:v>
                </c:pt>
                <c:pt idx="2">
                  <c:v>4603.0407000000005</c:v>
                </c:pt>
                <c:pt idx="3">
                  <c:v>4547.122683999999</c:v>
                </c:pt>
                <c:pt idx="4">
                  <c:v>4365.5995739999998</c:v>
                </c:pt>
                <c:pt idx="5">
                  <c:v>3736.6223640000003</c:v>
                </c:pt>
                <c:pt idx="6">
                  <c:v>3344.7938220000001</c:v>
                </c:pt>
                <c:pt idx="7">
                  <c:v>3487.1649279999997</c:v>
                </c:pt>
                <c:pt idx="8">
                  <c:v>3335.4928199999999</c:v>
                </c:pt>
                <c:pt idx="9">
                  <c:v>3102.0905299999999</c:v>
                </c:pt>
                <c:pt idx="10">
                  <c:v>3317.7962539999994</c:v>
                </c:pt>
              </c:numCache>
            </c:numRef>
          </c:val>
          <c:smooth val="0"/>
        </c:ser>
        <c:dLbls>
          <c:showLegendKey val="0"/>
          <c:showVal val="0"/>
          <c:showCatName val="0"/>
          <c:showSerName val="0"/>
          <c:showPercent val="0"/>
          <c:showBubbleSize val="0"/>
        </c:dLbls>
        <c:marker val="1"/>
        <c:smooth val="0"/>
        <c:axId val="366584352"/>
        <c:axId val="366584744"/>
      </c:lineChart>
      <c:catAx>
        <c:axId val="366584352"/>
        <c:scaling>
          <c:orientation val="minMax"/>
        </c:scaling>
        <c:delete val="0"/>
        <c:axPos val="b"/>
        <c:numFmt formatCode="General" sourceLinked="1"/>
        <c:majorTickMark val="none"/>
        <c:minorTickMark val="none"/>
        <c:tickLblPos val="nextTo"/>
        <c:txPr>
          <a:bodyPr/>
          <a:lstStyle/>
          <a:p>
            <a:pPr>
              <a:defRPr sz="800">
                <a:latin typeface="Tahoma" pitchFamily="34" charset="0"/>
                <a:cs typeface="Tahoma" pitchFamily="34" charset="0"/>
              </a:defRPr>
            </a:pPr>
            <a:endParaRPr lang="en-US"/>
          </a:p>
        </c:txPr>
        <c:crossAx val="366584744"/>
        <c:crossesAt val="3000"/>
        <c:auto val="1"/>
        <c:lblAlgn val="ctr"/>
        <c:lblOffset val="100"/>
        <c:noMultiLvlLbl val="0"/>
      </c:catAx>
      <c:valAx>
        <c:axId val="366584744"/>
        <c:scaling>
          <c:orientation val="minMax"/>
          <c:min val="3000"/>
        </c:scaling>
        <c:delete val="0"/>
        <c:axPos val="l"/>
        <c:majorGridlines/>
        <c:numFmt formatCode="#,##0" sourceLinked="1"/>
        <c:majorTickMark val="none"/>
        <c:minorTickMark val="none"/>
        <c:tickLblPos val="nextTo"/>
        <c:spPr>
          <a:ln w="9525">
            <a:noFill/>
          </a:ln>
        </c:spPr>
        <c:txPr>
          <a:bodyPr/>
          <a:lstStyle/>
          <a:p>
            <a:pPr>
              <a:defRPr sz="800">
                <a:latin typeface="Tahoma" pitchFamily="34" charset="0"/>
                <a:cs typeface="Tahoma" pitchFamily="34" charset="0"/>
              </a:defRPr>
            </a:pPr>
            <a:endParaRPr lang="en-US"/>
          </a:p>
        </c:txPr>
        <c:crossAx val="366584352"/>
        <c:crosses val="autoZero"/>
        <c:crossBetween val="between"/>
      </c:valAx>
      <c:spPr>
        <a:solidFill>
          <a:srgbClr val="4BACC6">
            <a:lumMod val="20000"/>
            <a:lumOff val="80000"/>
          </a:srgbClr>
        </a:solidFill>
      </c:spPr>
    </c:plotArea>
    <c:legend>
      <c:legendPos val="b"/>
      <c:overlay val="0"/>
      <c:txPr>
        <a:bodyPr/>
        <a:lstStyle/>
        <a:p>
          <a:pPr>
            <a:defRPr sz="800">
              <a:latin typeface="Tahoma" pitchFamily="34" charset="0"/>
              <a:cs typeface="Tahoma" pitchFamily="34" charset="0"/>
            </a:defRPr>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ahoma" pitchFamily="34" charset="0"/>
                <a:cs typeface="Tahoma" pitchFamily="34" charset="0"/>
              </a:rPr>
              <a:t>Countywide Real Property Valuation ($M)</a:t>
            </a:r>
          </a:p>
        </c:rich>
      </c:tx>
      <c:overlay val="0"/>
    </c:title>
    <c:autoTitleDeleted val="0"/>
    <c:plotArea>
      <c:layout>
        <c:manualLayout>
          <c:layoutTarget val="inner"/>
          <c:xMode val="edge"/>
          <c:yMode val="edge"/>
          <c:x val="0.12514129483814523"/>
          <c:y val="0.14160906969962089"/>
          <c:w val="0.8498587051618548"/>
          <c:h val="0.71806284631087858"/>
        </c:manualLayout>
      </c:layout>
      <c:lineChart>
        <c:grouping val="standard"/>
        <c:varyColors val="0"/>
        <c:ser>
          <c:idx val="0"/>
          <c:order val="0"/>
          <c:tx>
            <c:strRef>
              <c:f>'Real Prop Valuation History'!$C$1</c:f>
              <c:strCache>
                <c:ptCount val="1"/>
                <c:pt idx="0">
                  <c:v>Valuation ($M)</c:v>
                </c:pt>
              </c:strCache>
            </c:strRef>
          </c:tx>
          <c:spPr>
            <a:ln w="9525"/>
          </c:spPr>
          <c:marker>
            <c:symbol val="diamond"/>
            <c:size val="3"/>
          </c:marker>
          <c:dLbls>
            <c:spPr>
              <a:noFill/>
              <a:ln>
                <a:noFill/>
              </a:ln>
              <a:effectLst/>
            </c:spPr>
            <c:txPr>
              <a:bodyPr rot="-2100000"/>
              <a:lstStyle/>
              <a:p>
                <a:pPr>
                  <a:defRPr sz="600">
                    <a:latin typeface="Tahoma" pitchFamily="34" charset="0"/>
                    <a:cs typeface="Tahoma"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'Real Prop Valuation History'!$B$5:$B$15</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'Real Prop Valuation History'!$C$5:$C$15</c:f>
              <c:numCache>
                <c:formatCode>#,##0</c:formatCode>
                <c:ptCount val="11"/>
                <c:pt idx="0">
                  <c:v>4255.5344260000002</c:v>
                </c:pt>
                <c:pt idx="1">
                  <c:v>4633.7501759999996</c:v>
                </c:pt>
                <c:pt idx="2">
                  <c:v>5125.8320059999996</c:v>
                </c:pt>
                <c:pt idx="3">
                  <c:v>6053.5456160000003</c:v>
                </c:pt>
                <c:pt idx="4">
                  <c:v>7477.997284</c:v>
                </c:pt>
                <c:pt idx="5">
                  <c:v>8196.57</c:v>
                </c:pt>
                <c:pt idx="6">
                  <c:v>8587.8345470000004</c:v>
                </c:pt>
                <c:pt idx="7">
                  <c:v>8243.3277710000002</c:v>
                </c:pt>
                <c:pt idx="8">
                  <c:v>8031.0119370000002</c:v>
                </c:pt>
                <c:pt idx="9">
                  <c:v>7524.7834069999999</c:v>
                </c:pt>
                <c:pt idx="10">
                  <c:v>7173.0413760000001</c:v>
                </c:pt>
              </c:numCache>
            </c:numRef>
          </c:val>
          <c:smooth val="0"/>
        </c:ser>
        <c:dLbls>
          <c:showLegendKey val="0"/>
          <c:showVal val="0"/>
          <c:showCatName val="0"/>
          <c:showSerName val="0"/>
          <c:showPercent val="0"/>
          <c:showBubbleSize val="0"/>
        </c:dLbls>
        <c:marker val="1"/>
        <c:smooth val="0"/>
        <c:axId val="94623096"/>
        <c:axId val="308559712"/>
      </c:lineChart>
      <c:catAx>
        <c:axId val="94623096"/>
        <c:scaling>
          <c:orientation val="minMax"/>
        </c:scaling>
        <c:delete val="0"/>
        <c:axPos val="b"/>
        <c:numFmt formatCode="General" sourceLinked="1"/>
        <c:majorTickMark val="out"/>
        <c:minorTickMark val="none"/>
        <c:tickLblPos val="nextTo"/>
        <c:txPr>
          <a:bodyPr rot="-2220000"/>
          <a:lstStyle/>
          <a:p>
            <a:pPr>
              <a:defRPr sz="800">
                <a:latin typeface="Tahoma" pitchFamily="34" charset="0"/>
                <a:cs typeface="Tahoma" pitchFamily="34" charset="0"/>
              </a:defRPr>
            </a:pPr>
            <a:endParaRPr lang="en-US"/>
          </a:p>
        </c:txPr>
        <c:crossAx val="308559712"/>
        <c:crossesAt val="4000"/>
        <c:auto val="1"/>
        <c:lblAlgn val="ctr"/>
        <c:lblOffset val="100"/>
        <c:noMultiLvlLbl val="0"/>
      </c:catAx>
      <c:valAx>
        <c:axId val="308559712"/>
        <c:scaling>
          <c:orientation val="minMax"/>
          <c:min val="4000"/>
        </c:scaling>
        <c:delete val="0"/>
        <c:axPos val="l"/>
        <c:majorGridlines/>
        <c:numFmt formatCode="#,##0" sourceLinked="1"/>
        <c:majorTickMark val="out"/>
        <c:minorTickMark val="none"/>
        <c:tickLblPos val="nextTo"/>
        <c:txPr>
          <a:bodyPr/>
          <a:lstStyle/>
          <a:p>
            <a:pPr>
              <a:defRPr sz="800">
                <a:latin typeface="Tahoma" pitchFamily="34" charset="0"/>
                <a:cs typeface="Tahoma" pitchFamily="34" charset="0"/>
              </a:defRPr>
            </a:pPr>
            <a:endParaRPr lang="en-US"/>
          </a:p>
        </c:txPr>
        <c:crossAx val="94623096"/>
        <c:crosses val="autoZero"/>
        <c:crossBetween val="between"/>
      </c:valAx>
      <c:spPr>
        <a:solidFill>
          <a:schemeClr val="accent5">
            <a:lumMod val="20000"/>
            <a:lumOff val="80000"/>
          </a:schemeClr>
        </a:solidFill>
      </c:spPr>
    </c:plotArea>
    <c:plotVisOnly val="1"/>
    <c:dispBlanksAs val="gap"/>
    <c:showDLblsOverMax val="0"/>
  </c:chart>
  <c:printSettings>
    <c:headerFooter/>
    <c:pageMargins b="0.75000000000000178" l="0.70000000000000062" r="0.70000000000000062" t="0.75000000000000178" header="0.30000000000000032" footer="0.30000000000000032"/>
    <c:pageSetup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380999</xdr:colOff>
      <xdr:row>0</xdr:row>
      <xdr:rowOff>142875</xdr:rowOff>
    </xdr:from>
    <xdr:to>
      <xdr:col>13</xdr:col>
      <xdr:colOff>276224</xdr:colOff>
      <xdr:row>16</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438150</xdr:colOff>
      <xdr:row>0</xdr:row>
      <xdr:rowOff>38100</xdr:rowOff>
    </xdr:from>
    <xdr:to>
      <xdr:col>12</xdr:col>
      <xdr:colOff>133350</xdr:colOff>
      <xdr:row>15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238124</xdr:colOff>
      <xdr:row>10</xdr:row>
      <xdr:rowOff>104776</xdr:rowOff>
    </xdr:from>
    <xdr:to>
      <xdr:col>9</xdr:col>
      <xdr:colOff>76199</xdr:colOff>
      <xdr:row>11</xdr:row>
      <xdr:rowOff>123826</xdr:rowOff>
    </xdr:to>
    <xdr:sp macro="" textlink="">
      <xdr:nvSpPr>
        <xdr:cNvPr id="3" name="TextBox 2"/>
        <xdr:cNvSpPr txBox="1"/>
      </xdr:nvSpPr>
      <xdr:spPr>
        <a:xfrm>
          <a:off x="3619499" y="2009776"/>
          <a:ext cx="166687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$-686K Real Decrease or  -17%</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419100</xdr:colOff>
      <xdr:row>1</xdr:row>
      <xdr:rowOff>57150</xdr:rowOff>
    </xdr:from>
    <xdr:to>
      <xdr:col>11</xdr:col>
      <xdr:colOff>114300</xdr:colOff>
      <xdr:row>15</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0.70833</cdr:x>
      <cdr:y>0.5</cdr:y>
    </cdr:from>
    <cdr:to>
      <cdr:x>0.94375</cdr:x>
      <cdr:y>0.61806</cdr:y>
    </cdr:to>
    <cdr:sp macro="" textlink="">
      <cdr:nvSpPr>
        <cdr:cNvPr id="2" name="TextBox 1"/>
        <cdr:cNvSpPr txBox="1"/>
      </cdr:nvSpPr>
      <cdr:spPr>
        <a:xfrm xmlns:a="http://schemas.openxmlformats.org/drawingml/2006/main">
          <a:off x="3238500" y="1371600"/>
          <a:ext cx="10763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0.1497</cdr:x>
      <cdr:y>0.24679</cdr:y>
    </cdr:from>
    <cdr:to>
      <cdr:x>0.49102</cdr:x>
      <cdr:y>0.32372</cdr:y>
    </cdr:to>
    <cdr:sp macro="" textlink="">
      <cdr:nvSpPr>
        <cdr:cNvPr id="3" name="TextBox 2"/>
        <cdr:cNvSpPr txBox="1"/>
      </cdr:nvSpPr>
      <cdr:spPr>
        <a:xfrm xmlns:a="http://schemas.openxmlformats.org/drawingml/2006/main">
          <a:off x="714376" y="733425"/>
          <a:ext cx="16287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Tahoma" pitchFamily="34" charset="0"/>
              <a:cs typeface="Tahoma" pitchFamily="34" charset="0"/>
            </a:rPr>
            <a:t>Real growth: $214K or 2.9%</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66675</xdr:colOff>
      <xdr:row>1</xdr:row>
      <xdr:rowOff>9525</xdr:rowOff>
    </xdr:from>
    <xdr:to>
      <xdr:col>12</xdr:col>
      <xdr:colOff>371475</xdr:colOff>
      <xdr:row>15</xdr:row>
      <xdr:rowOff>171451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0.57708</cdr:x>
      <cdr:y>0.4756</cdr:y>
    </cdr:from>
    <cdr:to>
      <cdr:x>0.95208</cdr:x>
      <cdr:y>0.57239</cdr:y>
    </cdr:to>
    <cdr:sp macro="" textlink="">
      <cdr:nvSpPr>
        <cdr:cNvPr id="2" name="TextBox 1"/>
        <cdr:cNvSpPr txBox="1"/>
      </cdr:nvSpPr>
      <cdr:spPr>
        <a:xfrm xmlns:a="http://schemas.openxmlformats.org/drawingml/2006/main">
          <a:off x="2638410" y="1345443"/>
          <a:ext cx="1714500" cy="273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Real decrease: $-445 K or -7.9%</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190499</xdr:colOff>
      <xdr:row>10</xdr:row>
      <xdr:rowOff>142874</xdr:rowOff>
    </xdr:from>
    <xdr:to>
      <xdr:col>9</xdr:col>
      <xdr:colOff>228600</xdr:colOff>
      <xdr:row>30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31</xdr:row>
      <xdr:rowOff>9525</xdr:rowOff>
    </xdr:from>
    <xdr:to>
      <xdr:col>9</xdr:col>
      <xdr:colOff>266700</xdr:colOff>
      <xdr:row>50</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0.64602</cdr:x>
      <cdr:y>0.58246</cdr:y>
    </cdr:from>
    <cdr:to>
      <cdr:x>0.99779</cdr:x>
      <cdr:y>0.68421</cdr:y>
    </cdr:to>
    <cdr:sp macro="" textlink="">
      <cdr:nvSpPr>
        <cdr:cNvPr id="2" name="TextBox 1"/>
        <cdr:cNvSpPr txBox="1"/>
      </cdr:nvSpPr>
      <cdr:spPr>
        <a:xfrm xmlns:a="http://schemas.openxmlformats.org/drawingml/2006/main">
          <a:off x="2781301" y="1581151"/>
          <a:ext cx="15144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0.13938</cdr:x>
      <cdr:y>0.27429</cdr:y>
    </cdr:from>
    <cdr:to>
      <cdr:x>0.53982</cdr:x>
      <cdr:y>0.35143</cdr:y>
    </cdr:to>
    <cdr:sp macro="" textlink="">
      <cdr:nvSpPr>
        <cdr:cNvPr id="3" name="TextBox 2"/>
        <cdr:cNvSpPr txBox="1"/>
      </cdr:nvSpPr>
      <cdr:spPr>
        <a:xfrm xmlns:a="http://schemas.openxmlformats.org/drawingml/2006/main">
          <a:off x="600076" y="914401"/>
          <a:ext cx="17240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Tahoma" pitchFamily="34" charset="0"/>
              <a:cs typeface="Tahoma" pitchFamily="34" charset="0"/>
            </a:rPr>
            <a:t>Real decline:</a:t>
          </a:r>
          <a:r>
            <a:rPr lang="en-US" sz="800" baseline="0">
              <a:latin typeface="Tahoma" pitchFamily="34" charset="0"/>
              <a:cs typeface="Tahoma" pitchFamily="34" charset="0"/>
            </a:rPr>
            <a:t> $539 or -1.6%</a:t>
          </a:r>
          <a:endParaRPr lang="en-US" sz="800">
            <a:latin typeface="Tahoma" pitchFamily="34" charset="0"/>
            <a:cs typeface="Tahoma"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0.13229</cdr:x>
      <cdr:y>0.23958</cdr:y>
    </cdr:from>
    <cdr:to>
      <cdr:x>0.55157</cdr:x>
      <cdr:y>0.30208</cdr:y>
    </cdr:to>
    <cdr:sp macro="" textlink="">
      <cdr:nvSpPr>
        <cdr:cNvPr id="2" name="TextBox 1"/>
        <cdr:cNvSpPr txBox="1"/>
      </cdr:nvSpPr>
      <cdr:spPr>
        <a:xfrm xmlns:a="http://schemas.openxmlformats.org/drawingml/2006/main">
          <a:off x="561994" y="657219"/>
          <a:ext cx="1781156" cy="1714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Tahoma" pitchFamily="34" charset="0"/>
              <a:cs typeface="Tahoma" pitchFamily="34" charset="0"/>
            </a:rPr>
            <a:t>Real growth:</a:t>
          </a:r>
          <a:r>
            <a:rPr lang="en-US" sz="800" baseline="0">
              <a:latin typeface="Tahoma" pitchFamily="34" charset="0"/>
              <a:cs typeface="Tahoma" pitchFamily="34" charset="0"/>
            </a:rPr>
            <a:t>  $1,081 or 3.8%</a:t>
          </a:r>
          <a:endParaRPr lang="en-US" sz="800">
            <a:latin typeface="Tahoma" pitchFamily="34" charset="0"/>
            <a:cs typeface="Tahom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190500</xdr:colOff>
      <xdr:row>17</xdr:row>
      <xdr:rowOff>38099</xdr:rowOff>
    </xdr:from>
    <xdr:to>
      <xdr:col>9</xdr:col>
      <xdr:colOff>47625</xdr:colOff>
      <xdr:row>32</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17</xdr:row>
      <xdr:rowOff>0</xdr:rowOff>
    </xdr:from>
    <xdr:to>
      <xdr:col>18</xdr:col>
      <xdr:colOff>304800</xdr:colOff>
      <xdr:row>32</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0.11029</cdr:x>
      <cdr:y>0.26885</cdr:y>
    </cdr:from>
    <cdr:to>
      <cdr:x>0.47243</cdr:x>
      <cdr:y>0.3541</cdr:y>
    </cdr:to>
    <cdr:sp macro="" textlink="">
      <cdr:nvSpPr>
        <cdr:cNvPr id="2" name="TextBox 1"/>
        <cdr:cNvSpPr txBox="1"/>
      </cdr:nvSpPr>
      <cdr:spPr>
        <a:xfrm xmlns:a="http://schemas.openxmlformats.org/drawingml/2006/main">
          <a:off x="571499" y="781052"/>
          <a:ext cx="18764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Tahoma" pitchFamily="34" charset="0"/>
              <a:cs typeface="Tahoma" pitchFamily="34" charset="0"/>
            </a:rPr>
            <a:t>Up $10.1M;</a:t>
          </a:r>
          <a:r>
            <a:rPr lang="en-US" sz="800" baseline="0">
              <a:latin typeface="Tahoma" pitchFamily="34" charset="0"/>
              <a:cs typeface="Tahoma" pitchFamily="34" charset="0"/>
            </a:rPr>
            <a:t> or 20.2% in Constant $</a:t>
          </a:r>
          <a:endParaRPr lang="en-US" sz="800">
            <a:latin typeface="Tahoma" pitchFamily="34" charset="0"/>
            <a:cs typeface="Tahoma"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ea.gov/iTable/iTable.cfm?ReqID=70&amp;step=1&amp;isuri=1&amp;acrdn=5" TargetMode="External"/><Relationship Id="rId1" Type="http://schemas.openxmlformats.org/officeDocument/2006/relationships/hyperlink" Target="http://www.ofm.wa.gov/economy/hhinc/default.asp" TargetMode="External"/><Relationship Id="rId4"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4"/>
  <sheetViews>
    <sheetView tabSelected="1" topLeftCell="A2" workbookViewId="0">
      <selection activeCell="O12" sqref="O12"/>
    </sheetView>
  </sheetViews>
  <sheetFormatPr defaultRowHeight="15" x14ac:dyDescent="0.25"/>
  <cols>
    <col min="1" max="1" width="3.140625" customWidth="1"/>
    <col min="3" max="3" width="10.85546875" customWidth="1"/>
    <col min="4" max="4" width="9.7109375" customWidth="1"/>
  </cols>
  <sheetData>
    <row r="2" spans="2:5" x14ac:dyDescent="0.25">
      <c r="B2" s="2" t="s">
        <v>0</v>
      </c>
    </row>
    <row r="3" spans="2:5" x14ac:dyDescent="0.25">
      <c r="C3" s="63" t="s">
        <v>45</v>
      </c>
      <c r="D3" s="63" t="s">
        <v>46</v>
      </c>
      <c r="E3" s="63"/>
    </row>
    <row r="4" spans="2:5" x14ac:dyDescent="0.25">
      <c r="B4">
        <v>2003</v>
      </c>
      <c r="C4" s="1">
        <v>7318.4978799999999</v>
      </c>
      <c r="D4" s="1">
        <f>C4*1</f>
        <v>7318.4978799999999</v>
      </c>
      <c r="E4" s="64"/>
    </row>
    <row r="5" spans="2:5" x14ac:dyDescent="0.25">
      <c r="B5">
        <v>2004</v>
      </c>
      <c r="C5" s="1">
        <v>7360.10977</v>
      </c>
      <c r="D5" s="1">
        <f>C5*(1-'Price Deflator'!E9)</f>
        <v>7352.7496602299998</v>
      </c>
      <c r="E5" s="64"/>
    </row>
    <row r="6" spans="2:5" x14ac:dyDescent="0.25">
      <c r="B6">
        <v>2005</v>
      </c>
      <c r="C6" s="1">
        <v>7693.8738400000002</v>
      </c>
      <c r="D6" s="1">
        <f>C6*(1-'Price Deflator'!E10)</f>
        <v>7455.3637509600003</v>
      </c>
      <c r="E6" s="64"/>
    </row>
    <row r="7" spans="2:5" x14ac:dyDescent="0.25">
      <c r="B7">
        <v>2006</v>
      </c>
      <c r="C7" s="1">
        <v>8072.4636099999998</v>
      </c>
      <c r="D7" s="1">
        <f>C7*(1-'Price Deflator'!E11)</f>
        <v>7523.5360845199993</v>
      </c>
      <c r="E7" s="64"/>
    </row>
    <row r="8" spans="2:5" x14ac:dyDescent="0.25">
      <c r="B8">
        <v>2007</v>
      </c>
      <c r="C8" s="1">
        <v>8568.3640699999996</v>
      </c>
      <c r="D8" s="1">
        <f>C8*(1-'Price Deflator'!E12)</f>
        <v>7660.1174785799994</v>
      </c>
      <c r="E8" s="64"/>
    </row>
    <row r="9" spans="2:5" x14ac:dyDescent="0.25">
      <c r="B9">
        <v>2008</v>
      </c>
      <c r="C9" s="1">
        <v>8932.3847000000005</v>
      </c>
      <c r="D9" s="1">
        <f>C9*(1-'Price Deflator'!E13)</f>
        <v>7610.3917644000003</v>
      </c>
      <c r="E9" s="64"/>
    </row>
    <row r="10" spans="2:5" x14ac:dyDescent="0.25">
      <c r="B10">
        <v>2009</v>
      </c>
      <c r="C10" s="1">
        <v>9217.8380899999993</v>
      </c>
      <c r="D10" s="1">
        <f>C10*(1-'Price Deflator'!E14)</f>
        <v>7798.2910241399995</v>
      </c>
      <c r="E10" s="64"/>
    </row>
    <row r="11" spans="2:5" x14ac:dyDescent="0.25">
      <c r="B11">
        <v>2010</v>
      </c>
      <c r="C11" s="1">
        <v>9379.2583400000003</v>
      </c>
      <c r="D11" s="1">
        <f>C11*(1-'Price Deflator'!E15)</f>
        <v>7803.5429388800003</v>
      </c>
      <c r="E11" s="64"/>
    </row>
    <row r="12" spans="2:5" x14ac:dyDescent="0.25">
      <c r="B12">
        <v>2011</v>
      </c>
      <c r="C12" s="1">
        <v>9574.7330500000007</v>
      </c>
      <c r="D12" s="1">
        <f>C12*(1-'Price Deflator'!E16)</f>
        <v>7631.0622408500003</v>
      </c>
      <c r="E12" s="64"/>
    </row>
    <row r="13" spans="2:5" x14ac:dyDescent="0.25">
      <c r="B13">
        <v>2012</v>
      </c>
      <c r="C13" s="1">
        <v>9738.7251799999995</v>
      </c>
      <c r="D13" s="1">
        <f>C13*(1-'Price Deflator'!E17)</f>
        <v>7498.8183885999997</v>
      </c>
      <c r="E13" s="64"/>
    </row>
    <row r="14" spans="2:5" x14ac:dyDescent="0.25">
      <c r="B14">
        <v>2013</v>
      </c>
      <c r="C14" s="1">
        <v>9951</v>
      </c>
      <c r="D14" s="1">
        <f>C14*(1-'Price Deflator'!E18)</f>
        <v>7532.9069999999992</v>
      </c>
      <c r="E14" s="64"/>
    </row>
    <row r="15" spans="2:5" x14ac:dyDescent="0.25">
      <c r="C15" s="21">
        <f>(C14-C4)/C4</f>
        <v>0.35970525142790644</v>
      </c>
      <c r="D15" s="21">
        <f>(D14-D4)/D4</f>
        <v>2.9296875330925062E-2</v>
      </c>
    </row>
    <row r="16" spans="2:5" x14ac:dyDescent="0.25">
      <c r="D16" s="1">
        <f>D14-D4</f>
        <v>214.40911999999935</v>
      </c>
      <c r="E16" s="61"/>
    </row>
    <row r="37" spans="2:2" x14ac:dyDescent="0.25">
      <c r="B37" s="7"/>
    </row>
    <row r="38" spans="2:2" x14ac:dyDescent="0.25">
      <c r="B38" s="7"/>
    </row>
    <row r="39" spans="2:2" x14ac:dyDescent="0.25">
      <c r="B39" s="7"/>
    </row>
    <row r="40" spans="2:2" x14ac:dyDescent="0.25">
      <c r="B40" s="7"/>
    </row>
    <row r="41" spans="2:2" x14ac:dyDescent="0.25">
      <c r="B41" s="7"/>
    </row>
    <row r="42" spans="2:2" x14ac:dyDescent="0.25">
      <c r="B42" s="7"/>
    </row>
    <row r="43" spans="2:2" x14ac:dyDescent="0.25">
      <c r="B43" s="7"/>
    </row>
    <row r="44" spans="2:2" x14ac:dyDescent="0.25">
      <c r="B44" s="7"/>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topLeftCell="A3" workbookViewId="0">
      <selection activeCell="N13" sqref="N13"/>
    </sheetView>
  </sheetViews>
  <sheetFormatPr defaultRowHeight="15" x14ac:dyDescent="0.25"/>
  <cols>
    <col min="1" max="1" width="3.140625" customWidth="1"/>
    <col min="3" max="3" width="10.85546875" customWidth="1"/>
    <col min="4" max="4" width="9.5703125" customWidth="1"/>
  </cols>
  <sheetData>
    <row r="2" spans="2:4" x14ac:dyDescent="0.25">
      <c r="B2" s="2" t="s">
        <v>27</v>
      </c>
    </row>
    <row r="3" spans="2:4" x14ac:dyDescent="0.25">
      <c r="C3" s="60" t="s">
        <v>39</v>
      </c>
      <c r="D3" s="60" t="s">
        <v>42</v>
      </c>
    </row>
    <row r="4" spans="2:4" x14ac:dyDescent="0.25">
      <c r="B4">
        <v>2003</v>
      </c>
      <c r="C4" s="1">
        <v>5640.6660000000002</v>
      </c>
      <c r="D4" s="1">
        <f>C4*1</f>
        <v>5640.6660000000002</v>
      </c>
    </row>
    <row r="5" spans="2:4" x14ac:dyDescent="0.25">
      <c r="B5">
        <v>2004</v>
      </c>
      <c r="C5" s="1">
        <v>5697.0720000000001</v>
      </c>
      <c r="D5" s="1">
        <f>C5*(1-'Price Deflator'!E9)</f>
        <v>5691.3749280000002</v>
      </c>
    </row>
    <row r="6" spans="2:4" x14ac:dyDescent="0.25">
      <c r="B6">
        <v>2005</v>
      </c>
      <c r="C6" s="1">
        <v>5754.0429999999997</v>
      </c>
      <c r="D6" s="1">
        <f>C6*(1-'Price Deflator'!E10)</f>
        <v>5575.6676669999997</v>
      </c>
    </row>
    <row r="7" spans="2:4" x14ac:dyDescent="0.25">
      <c r="B7">
        <v>2006</v>
      </c>
      <c r="C7" s="1">
        <v>6033.3440000000001</v>
      </c>
      <c r="D7" s="1">
        <f>C7*(1-'Price Deflator'!E11)</f>
        <v>5623.0766079999994</v>
      </c>
    </row>
    <row r="8" spans="2:4" x14ac:dyDescent="0.25">
      <c r="B8">
        <v>2007</v>
      </c>
      <c r="C8" s="1">
        <v>6383.9449999999997</v>
      </c>
      <c r="D8" s="1">
        <f>C8*(1-'Price Deflator'!E12)</f>
        <v>5707.24683</v>
      </c>
    </row>
    <row r="9" spans="2:4" x14ac:dyDescent="0.25">
      <c r="B9">
        <v>2008</v>
      </c>
      <c r="C9" s="1">
        <v>6167.5159999999996</v>
      </c>
      <c r="D9" s="1">
        <f>C9*(1-'Price Deflator'!E13)</f>
        <v>5254.7236319999993</v>
      </c>
    </row>
    <row r="10" spans="2:4" x14ac:dyDescent="0.25">
      <c r="B10">
        <v>2009</v>
      </c>
      <c r="C10" s="1">
        <v>6416.7790000000005</v>
      </c>
      <c r="D10" s="1">
        <f>C10*(1-'Price Deflator'!E14)</f>
        <v>5428.5950339999999</v>
      </c>
    </row>
    <row r="11" spans="2:4" x14ac:dyDescent="0.25">
      <c r="B11">
        <v>2010</v>
      </c>
      <c r="C11" s="1">
        <v>6428.2349999999997</v>
      </c>
      <c r="D11" s="1">
        <f>C11*(1-'Price Deflator'!E15)</f>
        <v>5348.2915199999998</v>
      </c>
    </row>
    <row r="12" spans="2:4" x14ac:dyDescent="0.25">
      <c r="B12">
        <v>2011</v>
      </c>
      <c r="C12" s="1">
        <v>6727.7460000000001</v>
      </c>
      <c r="D12" s="1">
        <f>C12*(1-'Price Deflator'!E16)</f>
        <v>5362.0135619999992</v>
      </c>
    </row>
    <row r="13" spans="2:4" x14ac:dyDescent="0.25">
      <c r="B13">
        <v>2012</v>
      </c>
      <c r="C13" s="1">
        <f>C12*1.01</f>
        <v>6795.0234600000003</v>
      </c>
      <c r="D13" s="1">
        <f>C13*(1-'Price Deflator'!E17)</f>
        <v>5232.1680642000001</v>
      </c>
    </row>
    <row r="14" spans="2:4" x14ac:dyDescent="0.25">
      <c r="B14">
        <v>2013</v>
      </c>
      <c r="C14" s="1">
        <f>C13*1.01</f>
        <v>6862.9736946000003</v>
      </c>
      <c r="D14" s="1">
        <f>C14*(1-'Price Deflator'!E18)</f>
        <v>5195.2710868121994</v>
      </c>
    </row>
    <row r="15" spans="2:4" x14ac:dyDescent="0.25">
      <c r="C15" s="21">
        <f>(C14-C4)/C4</f>
        <v>0.21669563391982438</v>
      </c>
      <c r="D15" s="21">
        <f>(D14-D4)/D4</f>
        <v>-7.896140512269309E-2</v>
      </c>
    </row>
    <row r="16" spans="2:4" x14ac:dyDescent="0.25">
      <c r="D16" s="1">
        <f>D14-D4</f>
        <v>-445.39491318780074</v>
      </c>
    </row>
    <row r="18" spans="2:8" x14ac:dyDescent="0.25">
      <c r="B18" s="7"/>
      <c r="C18" s="1"/>
      <c r="D18" s="49"/>
      <c r="E18" s="49"/>
      <c r="F18" s="49"/>
      <c r="G18" s="49"/>
      <c r="H18" s="49"/>
    </row>
    <row r="19" spans="2:8" x14ac:dyDescent="0.25">
      <c r="B19" s="7"/>
    </row>
    <row r="20" spans="2:8" x14ac:dyDescent="0.25">
      <c r="B20" s="7"/>
    </row>
    <row r="21" spans="2:8" x14ac:dyDescent="0.25">
      <c r="B21" s="7"/>
    </row>
    <row r="22" spans="2:8" x14ac:dyDescent="0.25">
      <c r="B22" s="7"/>
    </row>
    <row r="23" spans="2:8" x14ac:dyDescent="0.25">
      <c r="B23" s="7"/>
    </row>
    <row r="24" spans="2:8" x14ac:dyDescent="0.25">
      <c r="B24" s="7"/>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A16" workbookViewId="0">
      <selection activeCell="K14" sqref="K14"/>
    </sheetView>
  </sheetViews>
  <sheetFormatPr defaultRowHeight="11.25" x14ac:dyDescent="0.15"/>
  <cols>
    <col min="1" max="1" width="12.5703125" style="9" customWidth="1"/>
    <col min="2" max="3" width="6.42578125" style="9" customWidth="1"/>
    <col min="4" max="4" width="6.5703125" style="9" customWidth="1"/>
    <col min="5" max="6" width="6.42578125" style="9" customWidth="1"/>
    <col min="7" max="7" width="6.28515625" style="9" customWidth="1"/>
    <col min="8" max="9" width="6.42578125" style="9" customWidth="1"/>
    <col min="10" max="10" width="7.140625" style="9" customWidth="1"/>
    <col min="11" max="11" width="6.85546875" style="9" customWidth="1"/>
    <col min="12" max="12" width="6.5703125" style="9" customWidth="1"/>
    <col min="13" max="14" width="6.42578125" style="9" customWidth="1"/>
    <col min="15" max="15" width="6.7109375" style="9" customWidth="1"/>
    <col min="16" max="16" width="7.140625" style="9" customWidth="1"/>
    <col min="17" max="17" width="6.5703125" style="9" customWidth="1"/>
    <col min="18" max="18" width="6.28515625" style="9" customWidth="1"/>
    <col min="19" max="19" width="6.42578125" style="9" customWidth="1"/>
    <col min="20" max="20" width="6.85546875" style="9" customWidth="1"/>
    <col min="21" max="21" width="7.140625" style="9" customWidth="1"/>
    <col min="22" max="22" width="7" style="9" customWidth="1"/>
    <col min="23" max="23" width="7.7109375" style="9" customWidth="1"/>
    <col min="24" max="24" width="7.5703125" style="9" customWidth="1"/>
    <col min="25" max="16384" width="9.140625" style="9"/>
  </cols>
  <sheetData>
    <row r="1" spans="1:27" x14ac:dyDescent="0.15">
      <c r="A1" s="8" t="s">
        <v>2</v>
      </c>
    </row>
    <row r="2" spans="1:27" ht="15" x14ac:dyDescent="0.25">
      <c r="A2" s="10"/>
      <c r="C2" s="51" t="s">
        <v>35</v>
      </c>
    </row>
    <row r="3" spans="1:27" ht="42.6" customHeight="1" x14ac:dyDescent="0.15">
      <c r="A3" s="82" t="s">
        <v>3</v>
      </c>
      <c r="B3" s="83"/>
      <c r="C3" s="83"/>
      <c r="D3" s="83"/>
      <c r="E3" s="83"/>
      <c r="F3" s="83"/>
      <c r="G3" s="83"/>
      <c r="H3" s="83"/>
      <c r="I3" s="83"/>
      <c r="J3" s="83"/>
      <c r="K3" s="83"/>
      <c r="L3" s="83"/>
      <c r="M3" s="83"/>
      <c r="N3" s="83"/>
      <c r="O3" s="83"/>
      <c r="P3" s="83"/>
      <c r="Q3" s="83"/>
      <c r="R3" s="83"/>
      <c r="S3" s="83"/>
      <c r="T3" s="83"/>
      <c r="U3" s="83"/>
      <c r="V3" s="83"/>
      <c r="W3" s="83"/>
    </row>
    <row r="4" spans="1:27" ht="22.5" x14ac:dyDescent="0.15">
      <c r="A4" s="11"/>
      <c r="B4" s="18" t="s">
        <v>4</v>
      </c>
      <c r="C4" s="84" t="s">
        <v>5</v>
      </c>
      <c r="D4" s="84"/>
      <c r="E4" s="84"/>
      <c r="F4" s="84"/>
      <c r="G4" s="84"/>
      <c r="H4" s="84"/>
      <c r="I4" s="84"/>
      <c r="J4" s="84"/>
      <c r="K4" s="84"/>
      <c r="L4" s="18" t="s">
        <v>4</v>
      </c>
      <c r="M4" s="85" t="s">
        <v>5</v>
      </c>
      <c r="N4" s="85"/>
      <c r="O4" s="85"/>
      <c r="P4" s="85"/>
      <c r="Q4" s="85"/>
      <c r="R4" s="85"/>
      <c r="S4" s="85"/>
      <c r="T4" s="85"/>
      <c r="U4" s="12"/>
      <c r="V4" s="48"/>
      <c r="W4" s="62"/>
      <c r="X4" s="48" t="s">
        <v>9</v>
      </c>
      <c r="Y4" s="48" t="s">
        <v>10</v>
      </c>
    </row>
    <row r="5" spans="1:27" ht="13.5" customHeight="1" x14ac:dyDescent="0.15">
      <c r="A5" s="13"/>
      <c r="B5" s="14">
        <v>1989</v>
      </c>
      <c r="C5" s="15">
        <v>1990</v>
      </c>
      <c r="D5" s="14">
        <v>1991</v>
      </c>
      <c r="E5" s="14">
        <v>1992</v>
      </c>
      <c r="F5" s="14">
        <v>1993</v>
      </c>
      <c r="G5" s="14">
        <v>1994</v>
      </c>
      <c r="H5" s="14">
        <v>1995</v>
      </c>
      <c r="I5" s="14">
        <v>1996</v>
      </c>
      <c r="J5" s="14">
        <v>1997</v>
      </c>
      <c r="K5" s="14">
        <v>1998</v>
      </c>
      <c r="L5" s="14">
        <v>1999</v>
      </c>
      <c r="M5" s="14">
        <v>2000</v>
      </c>
      <c r="N5" s="14">
        <v>2001</v>
      </c>
      <c r="O5" s="14">
        <v>2002</v>
      </c>
      <c r="P5" s="14">
        <v>2003</v>
      </c>
      <c r="Q5" s="14">
        <v>2004</v>
      </c>
      <c r="R5" s="14">
        <v>2005</v>
      </c>
      <c r="S5" s="14">
        <v>2006</v>
      </c>
      <c r="T5" s="14">
        <v>2007</v>
      </c>
      <c r="U5" s="14">
        <v>2008</v>
      </c>
      <c r="V5" s="14">
        <v>2009</v>
      </c>
      <c r="W5" s="14">
        <v>2010</v>
      </c>
      <c r="X5" s="14">
        <v>2011</v>
      </c>
      <c r="Y5" s="14">
        <v>2012</v>
      </c>
    </row>
    <row r="7" spans="1:27" x14ac:dyDescent="0.15">
      <c r="A7" s="9" t="s">
        <v>6</v>
      </c>
      <c r="B7" s="52">
        <v>31183</v>
      </c>
      <c r="C7" s="52">
        <v>33417.061000000002</v>
      </c>
      <c r="D7" s="52">
        <v>34379.118000000002</v>
      </c>
      <c r="E7" s="52">
        <v>35881.523999999998</v>
      </c>
      <c r="F7" s="52">
        <v>36678.567999999999</v>
      </c>
      <c r="G7" s="52">
        <v>37894.965000000004</v>
      </c>
      <c r="H7" s="52">
        <v>38996.781999999999</v>
      </c>
      <c r="I7" s="52">
        <v>40568.226000000002</v>
      </c>
      <c r="J7" s="52">
        <v>42399.362000000001</v>
      </c>
      <c r="K7" s="52">
        <v>44514.014999999999</v>
      </c>
      <c r="L7" s="52">
        <v>45776</v>
      </c>
      <c r="M7" s="52">
        <v>44119.761172196304</v>
      </c>
      <c r="N7" s="52">
        <v>45760.881850060359</v>
      </c>
      <c r="O7" s="52">
        <v>46038.977459955706</v>
      </c>
      <c r="P7" s="52">
        <v>46967.248452975487</v>
      </c>
      <c r="Q7" s="52">
        <v>49585.351428026195</v>
      </c>
      <c r="R7" s="52">
        <v>50004.204968953884</v>
      </c>
      <c r="S7" s="52">
        <v>53522.312900916477</v>
      </c>
      <c r="T7" s="52">
        <v>56141.323612532709</v>
      </c>
      <c r="U7" s="52">
        <v>57857.522081172938</v>
      </c>
      <c r="V7" s="52">
        <v>55458.051057655044</v>
      </c>
      <c r="W7" s="52">
        <v>54888</v>
      </c>
      <c r="X7" s="52">
        <v>55500</v>
      </c>
      <c r="Y7" s="52">
        <v>56444</v>
      </c>
      <c r="Z7" s="16">
        <f>Y7-P7</f>
        <v>9476.7515470245125</v>
      </c>
      <c r="AA7" s="19">
        <f>(Y7-P7)/P7</f>
        <v>0.20177361585303041</v>
      </c>
    </row>
    <row r="8" spans="1:27" x14ac:dyDescent="0.15">
      <c r="B8" s="16"/>
      <c r="L8" s="17"/>
      <c r="P8" s="16">
        <f>P7</f>
        <v>46967.248452975487</v>
      </c>
      <c r="Q8" s="16">
        <f>Q7*(1-'Price Deflator'!E9)</f>
        <v>49535.766076598171</v>
      </c>
      <c r="R8" s="16">
        <f>R7*(1-'Price Deflator'!E10)</f>
        <v>48454.07461491631</v>
      </c>
      <c r="S8" s="16">
        <f>S7*(1-'Price Deflator'!E11)</f>
        <v>49882.79562365415</v>
      </c>
      <c r="T8" s="16">
        <f>T7*(1-'Price Deflator'!E12)</f>
        <v>50190.343309604243</v>
      </c>
      <c r="U8" s="16">
        <f>U7*(1-'Price Deflator'!E13)</f>
        <v>49294.608813159342</v>
      </c>
      <c r="V8" s="16">
        <f>V7*(1-'Price Deflator'!E14)</f>
        <v>46917.511194776169</v>
      </c>
      <c r="W8" s="16">
        <f>W7*(1-'Price Deflator'!E15)</f>
        <v>45666.815999999999</v>
      </c>
      <c r="X8" s="16">
        <f>X7*(1-'Price Deflator'!E16)</f>
        <v>44233.499999999993</v>
      </c>
      <c r="Y8" s="16">
        <f>Y7*(1-'Price Deflator'!E17)</f>
        <v>43461.88</v>
      </c>
      <c r="Z8" s="16">
        <f>Y8-P8</f>
        <v>-3505.3684529754901</v>
      </c>
      <c r="AA8" s="19">
        <f>(Y8-P8)/P8</f>
        <v>-7.463431579316665E-2</v>
      </c>
    </row>
    <row r="9" spans="1:27" x14ac:dyDescent="0.15">
      <c r="A9" s="9" t="s">
        <v>7</v>
      </c>
      <c r="B9" s="52">
        <v>25434</v>
      </c>
      <c r="C9" s="52">
        <v>27329.22</v>
      </c>
      <c r="D9" s="52">
        <v>27861.112000000001</v>
      </c>
      <c r="E9" s="52">
        <v>28577.985999999997</v>
      </c>
      <c r="F9" s="52">
        <v>29340.212</v>
      </c>
      <c r="G9" s="52">
        <v>29950.640000000003</v>
      </c>
      <c r="H9" s="52">
        <v>31162.518</v>
      </c>
      <c r="I9" s="52">
        <v>32558.772000000004</v>
      </c>
      <c r="J9" s="52">
        <v>34769.839999999997</v>
      </c>
      <c r="K9" s="52">
        <v>36011.573000000004</v>
      </c>
      <c r="L9" s="52">
        <v>36449</v>
      </c>
      <c r="M9" s="52">
        <v>30866.327609848482</v>
      </c>
      <c r="N9" s="52">
        <v>32939.245472043411</v>
      </c>
      <c r="O9" s="52">
        <v>33229.339320124382</v>
      </c>
      <c r="P9" s="52">
        <v>34019.688361519591</v>
      </c>
      <c r="Q9" s="52">
        <v>34172.426092919683</v>
      </c>
      <c r="R9" s="52">
        <v>35050.151138644986</v>
      </c>
      <c r="S9" s="52">
        <v>37770.03739221939</v>
      </c>
      <c r="T9" s="52">
        <v>37925.729638299352</v>
      </c>
      <c r="U9" s="52">
        <v>40912.349265661978</v>
      </c>
      <c r="V9" s="52">
        <v>38647.177125759772</v>
      </c>
      <c r="W9" s="52">
        <v>38397</v>
      </c>
      <c r="X9" s="52">
        <v>38885.970063530898</v>
      </c>
      <c r="Y9" s="52">
        <v>43482</v>
      </c>
      <c r="Z9" s="16">
        <f>Y9-P9</f>
        <v>9462.3116384804089</v>
      </c>
      <c r="AA9" s="19">
        <f>(Y9-P9)/P9</f>
        <v>0.27814221982066817</v>
      </c>
    </row>
    <row r="10" spans="1:27" x14ac:dyDescent="0.15">
      <c r="A10" s="9" t="s">
        <v>8</v>
      </c>
      <c r="P10" s="16">
        <f>P9</f>
        <v>34019.688361519591</v>
      </c>
      <c r="Q10" s="16">
        <f>Q9*(1-'Price Deflator'!E9)</f>
        <v>34138.253666826764</v>
      </c>
      <c r="R10" s="16">
        <f>R9*(1-'Price Deflator'!E10)</f>
        <v>33963.596453346989</v>
      </c>
      <c r="S10" s="16">
        <f>S9*(1-'Price Deflator'!E11)</f>
        <v>35201.674849548472</v>
      </c>
      <c r="T10" s="16">
        <f>T9*(1-'Price Deflator'!E12)</f>
        <v>33905.602296639619</v>
      </c>
      <c r="U10" s="16">
        <f>U9*(1-'Price Deflator'!E13)</f>
        <v>34857.321574344001</v>
      </c>
      <c r="V10" s="16">
        <f>V9*(1-'Price Deflator'!E14)</f>
        <v>32695.511848392765</v>
      </c>
      <c r="W10" s="16">
        <f>W9*(1-'Price Deflator'!E15)</f>
        <v>31946.304</v>
      </c>
      <c r="X10" s="16">
        <f>X9*(1-'Price Deflator'!E16)</f>
        <v>30992.118140634124</v>
      </c>
      <c r="Y10" s="16">
        <f>Y9*(1-'Price Deflator'!E17)</f>
        <v>33481.14</v>
      </c>
      <c r="Z10" s="16">
        <f>Y10-P10</f>
        <v>-538.54836151959171</v>
      </c>
      <c r="AA10" s="19">
        <f>(Y10-P10)/P10</f>
        <v>-1.5830490738085522E-2</v>
      </c>
    </row>
    <row r="11" spans="1:27" x14ac:dyDescent="0.15">
      <c r="P11" s="16"/>
      <c r="Q11" s="16"/>
      <c r="R11" s="16"/>
      <c r="S11" s="16"/>
      <c r="T11" s="16"/>
      <c r="U11" s="16"/>
      <c r="V11" s="16"/>
      <c r="Y11" s="9" t="s">
        <v>62</v>
      </c>
      <c r="Z11" s="77">
        <f>Z10/12</f>
        <v>-44.879030126632642</v>
      </c>
    </row>
    <row r="13" spans="1:27" ht="18" x14ac:dyDescent="0.25">
      <c r="N13" s="87" t="s">
        <v>21</v>
      </c>
      <c r="O13" s="88"/>
      <c r="P13" s="88"/>
      <c r="Q13" s="88"/>
      <c r="R13" s="88"/>
      <c r="S13" s="88"/>
      <c r="T13" s="88"/>
      <c r="U13" s="88"/>
      <c r="V13" s="88"/>
    </row>
    <row r="14" spans="1:27" ht="16.5" x14ac:dyDescent="0.25">
      <c r="N14" s="89" t="s">
        <v>22</v>
      </c>
      <c r="O14" s="88"/>
      <c r="P14" s="88"/>
      <c r="Q14" s="88"/>
      <c r="R14" s="88"/>
      <c r="S14" s="88"/>
      <c r="T14" s="88"/>
      <c r="U14" s="88"/>
      <c r="V14" s="88"/>
    </row>
    <row r="15" spans="1:27" ht="15" x14ac:dyDescent="0.25">
      <c r="N15" s="53" t="s">
        <v>20</v>
      </c>
      <c r="O15" s="53"/>
      <c r="P15" s="53"/>
      <c r="Q15" s="53"/>
      <c r="R15" s="53"/>
      <c r="S15" s="53"/>
      <c r="T15" s="53"/>
      <c r="U15" s="53"/>
      <c r="V15" s="53"/>
    </row>
    <row r="16" spans="1:27" ht="15" x14ac:dyDescent="0.25">
      <c r="N16" s="51" t="s">
        <v>36</v>
      </c>
      <c r="O16"/>
      <c r="P16"/>
      <c r="Q16"/>
      <c r="R16"/>
      <c r="S16"/>
      <c r="T16"/>
      <c r="U16"/>
      <c r="V16"/>
    </row>
    <row r="17" spans="14:26" ht="12.75" x14ac:dyDescent="0.2">
      <c r="N17" s="86" t="s">
        <v>19</v>
      </c>
      <c r="O17" s="86" t="s">
        <v>18</v>
      </c>
      <c r="P17" s="86" t="s">
        <v>17</v>
      </c>
      <c r="Q17" s="86" t="s">
        <v>16</v>
      </c>
      <c r="R17" s="86" t="s">
        <v>15</v>
      </c>
      <c r="S17" s="86" t="s">
        <v>14</v>
      </c>
      <c r="T17" s="86" t="s">
        <v>13</v>
      </c>
      <c r="U17" s="86" t="s">
        <v>12</v>
      </c>
      <c r="V17" s="47">
        <v>2010</v>
      </c>
      <c r="W17" s="59">
        <v>2011</v>
      </c>
      <c r="X17" s="76">
        <v>2012</v>
      </c>
    </row>
    <row r="18" spans="14:26" ht="15" x14ac:dyDescent="0.25">
      <c r="N18" t="s">
        <v>23</v>
      </c>
      <c r="O18" s="1">
        <v>28599</v>
      </c>
      <c r="P18" s="1">
        <v>29329</v>
      </c>
      <c r="Q18" s="1">
        <v>29639</v>
      </c>
      <c r="R18" s="1">
        <v>31972</v>
      </c>
      <c r="S18" s="1">
        <v>34378</v>
      </c>
      <c r="T18" s="1">
        <v>37651</v>
      </c>
      <c r="U18" s="1">
        <v>35820</v>
      </c>
      <c r="V18" s="16">
        <v>36463</v>
      </c>
      <c r="W18" s="16">
        <v>36138</v>
      </c>
      <c r="X18" s="16">
        <v>38545</v>
      </c>
      <c r="Y18" s="16">
        <f>X18-O18</f>
        <v>9946</v>
      </c>
      <c r="Z18" s="55">
        <f>Y18/O18</f>
        <v>0.34777439770621349</v>
      </c>
    </row>
    <row r="19" spans="14:26" ht="15" x14ac:dyDescent="0.25">
      <c r="N19" s="9" t="s">
        <v>42</v>
      </c>
      <c r="O19" s="16">
        <f>O18</f>
        <v>28599</v>
      </c>
      <c r="P19" s="1">
        <f>P18*(1-'Price Deflator'!E9)</f>
        <v>29299.670999999998</v>
      </c>
      <c r="Q19" s="1">
        <f>Q18*(1-'Price Deflator'!E10)</f>
        <v>28720.190999999999</v>
      </c>
      <c r="R19" s="16">
        <f>R18*(1-'Price Deflator'!E11)</f>
        <v>29797.903999999999</v>
      </c>
      <c r="S19" s="16">
        <f>S18*(1-'Price Deflator'!E12)</f>
        <v>30733.932000000001</v>
      </c>
      <c r="T19" s="16">
        <f>T18*(1-'Price Deflator'!E13)</f>
        <v>32078.651999999998</v>
      </c>
      <c r="U19" s="16">
        <f>U18*(1-'Price Deflator'!E14)</f>
        <v>30303.719999999998</v>
      </c>
      <c r="V19" s="16">
        <f>V18*(1-'Price Deflator'!E15)</f>
        <v>30337.216</v>
      </c>
      <c r="W19" s="16">
        <f>W18*(1-'Price Deflator'!E16)</f>
        <v>28801.985999999997</v>
      </c>
      <c r="X19" s="16">
        <f>X18*(1-'Price Deflator'!E17)</f>
        <v>29679.65</v>
      </c>
      <c r="Y19" s="16">
        <f>X19-O19</f>
        <v>1080.6500000000015</v>
      </c>
      <c r="Z19" s="55">
        <f>Y19/O19</f>
        <v>3.7786286233784452E-2</v>
      </c>
    </row>
    <row r="20" spans="14:26" ht="15" customHeight="1" x14ac:dyDescent="0.2">
      <c r="N20" s="80" t="s">
        <v>11</v>
      </c>
      <c r="O20" s="81"/>
      <c r="P20" s="81"/>
      <c r="Q20" s="81"/>
      <c r="R20" s="81"/>
      <c r="S20" s="81"/>
      <c r="T20" s="81"/>
      <c r="U20" s="81"/>
      <c r="V20" s="81"/>
      <c r="X20" s="9" t="s">
        <v>62</v>
      </c>
      <c r="Y20" s="16">
        <f>Y19/12</f>
        <v>90.054166666666788</v>
      </c>
    </row>
    <row r="21" spans="14:26" ht="15" customHeight="1" x14ac:dyDescent="0.25">
      <c r="N21" s="26" t="s">
        <v>24</v>
      </c>
      <c r="O21"/>
      <c r="P21"/>
      <c r="Q21"/>
      <c r="R21"/>
      <c r="S21"/>
      <c r="T21"/>
      <c r="U21"/>
      <c r="V21"/>
    </row>
    <row r="22" spans="14:26" ht="15" customHeight="1" x14ac:dyDescent="0.25">
      <c r="N22" s="9" t="s">
        <v>25</v>
      </c>
      <c r="O22"/>
      <c r="P22"/>
      <c r="Q22"/>
      <c r="R22"/>
      <c r="S22"/>
      <c r="T22"/>
      <c r="U22"/>
      <c r="V22"/>
    </row>
    <row r="23" spans="14:26" ht="15" x14ac:dyDescent="0.25">
      <c r="N23" s="26" t="s">
        <v>26</v>
      </c>
      <c r="O23"/>
      <c r="P23"/>
      <c r="Q23"/>
      <c r="R23"/>
      <c r="S23"/>
      <c r="T23"/>
      <c r="U23"/>
      <c r="V23"/>
    </row>
    <row r="24" spans="14:26" ht="12.75" x14ac:dyDescent="0.2">
      <c r="N24" s="54" t="s">
        <v>47</v>
      </c>
    </row>
    <row r="27" spans="14:26" ht="15" x14ac:dyDescent="0.25">
      <c r="N27" s="51"/>
    </row>
    <row r="52" spans="1:25" ht="12" thickBot="1" x14ac:dyDescent="0.2"/>
    <row r="53" spans="1:25" s="33" customFormat="1" ht="27" customHeight="1" thickTop="1" x14ac:dyDescent="0.25">
      <c r="A53" s="28"/>
      <c r="B53" s="29" t="s">
        <v>4</v>
      </c>
      <c r="C53" s="78" t="s">
        <v>5</v>
      </c>
      <c r="D53" s="78"/>
      <c r="E53" s="78"/>
      <c r="F53" s="78"/>
      <c r="G53" s="78"/>
      <c r="H53" s="78"/>
      <c r="I53" s="78"/>
      <c r="J53" s="78"/>
      <c r="K53" s="78"/>
      <c r="L53" s="29" t="s">
        <v>4</v>
      </c>
      <c r="M53" s="79" t="s">
        <v>5</v>
      </c>
      <c r="N53" s="79"/>
      <c r="O53" s="79"/>
      <c r="P53" s="79"/>
      <c r="Q53" s="79"/>
      <c r="R53" s="79"/>
      <c r="S53" s="79"/>
      <c r="T53" s="79"/>
      <c r="U53" s="79"/>
      <c r="V53" s="79"/>
      <c r="W53" s="30"/>
      <c r="X53" s="31" t="s">
        <v>28</v>
      </c>
      <c r="Y53" s="32" t="s">
        <v>29</v>
      </c>
    </row>
    <row r="54" spans="1:25" s="33" customFormat="1" ht="13.5" customHeight="1" x14ac:dyDescent="0.2">
      <c r="A54" s="34"/>
      <c r="B54" s="35">
        <v>1989</v>
      </c>
      <c r="C54" s="36">
        <v>1990</v>
      </c>
      <c r="D54" s="35">
        <v>1991</v>
      </c>
      <c r="E54" s="35">
        <v>1992</v>
      </c>
      <c r="F54" s="35">
        <v>1993</v>
      </c>
      <c r="G54" s="35">
        <v>1994</v>
      </c>
      <c r="H54" s="35">
        <v>1995</v>
      </c>
      <c r="I54" s="35">
        <v>1996</v>
      </c>
      <c r="J54" s="35">
        <v>1997</v>
      </c>
      <c r="K54" s="35">
        <v>1998</v>
      </c>
      <c r="L54" s="35">
        <v>1999</v>
      </c>
      <c r="M54" s="35">
        <v>2000</v>
      </c>
      <c r="N54" s="35">
        <v>2001</v>
      </c>
      <c r="O54" s="35">
        <v>2002</v>
      </c>
      <c r="P54" s="35">
        <v>2003</v>
      </c>
      <c r="Q54" s="35">
        <v>2004</v>
      </c>
      <c r="R54" s="35">
        <v>2005</v>
      </c>
      <c r="S54" s="35">
        <v>2006</v>
      </c>
      <c r="T54" s="35">
        <v>2007</v>
      </c>
      <c r="U54" s="35">
        <v>2008</v>
      </c>
      <c r="V54" s="35">
        <v>2009</v>
      </c>
      <c r="W54" s="35"/>
      <c r="X54" s="37" t="s">
        <v>30</v>
      </c>
      <c r="Y54" s="38" t="s">
        <v>31</v>
      </c>
    </row>
    <row r="55" spans="1:25" s="33" customFormat="1" ht="12.75" x14ac:dyDescent="0.2">
      <c r="X55" s="39"/>
      <c r="Y55" s="40"/>
    </row>
    <row r="56" spans="1:25" s="33" customFormat="1" ht="12.75" x14ac:dyDescent="0.2">
      <c r="A56" s="33" t="s">
        <v>6</v>
      </c>
      <c r="B56" s="41">
        <v>31183</v>
      </c>
      <c r="C56" s="41">
        <v>33417.061000000002</v>
      </c>
      <c r="D56" s="41">
        <v>34379.118000000002</v>
      </c>
      <c r="E56" s="41">
        <v>35881.523999999998</v>
      </c>
      <c r="F56" s="41">
        <v>36678.567999999999</v>
      </c>
      <c r="G56" s="41">
        <v>37894.965000000004</v>
      </c>
      <c r="H56" s="41">
        <v>38996.781999999999</v>
      </c>
      <c r="I56" s="41">
        <v>40568.226000000002</v>
      </c>
      <c r="J56" s="41">
        <v>42399.362000000001</v>
      </c>
      <c r="K56" s="41">
        <v>44514.014999999999</v>
      </c>
      <c r="L56" s="41">
        <v>45776</v>
      </c>
      <c r="M56" s="41">
        <v>44119.761172196304</v>
      </c>
      <c r="N56" s="41">
        <v>45760.881850060359</v>
      </c>
      <c r="O56" s="41">
        <v>46038.977459955706</v>
      </c>
      <c r="P56" s="41">
        <v>46967.248452975487</v>
      </c>
      <c r="Q56" s="41">
        <v>49585.351428026195</v>
      </c>
      <c r="R56" s="41">
        <v>50004.204968953884</v>
      </c>
      <c r="S56" s="41">
        <v>53522.312900916477</v>
      </c>
      <c r="T56" s="41">
        <v>56141.323612532709</v>
      </c>
      <c r="U56" s="41">
        <v>57857.522081172938</v>
      </c>
      <c r="V56" s="41">
        <v>55458.051057655044</v>
      </c>
      <c r="X56" s="42">
        <v>54888.450956631284</v>
      </c>
      <c r="Y56" s="43">
        <v>55500.258392590258</v>
      </c>
    </row>
    <row r="57" spans="1:25" s="33" customFormat="1" ht="12.75" x14ac:dyDescent="0.2">
      <c r="B57" s="41"/>
      <c r="L57" s="44"/>
      <c r="X57" s="39"/>
      <c r="Y57" s="40"/>
    </row>
    <row r="58" spans="1:25" s="33" customFormat="1" ht="12.75" x14ac:dyDescent="0.2">
      <c r="A58" s="33" t="s">
        <v>7</v>
      </c>
      <c r="B58" s="41">
        <v>25434</v>
      </c>
      <c r="C58" s="41">
        <v>27329.22</v>
      </c>
      <c r="D58" s="41">
        <v>27861.112000000001</v>
      </c>
      <c r="E58" s="41">
        <v>28577.985999999997</v>
      </c>
      <c r="F58" s="41">
        <v>29340.212</v>
      </c>
      <c r="G58" s="41">
        <v>29950.640000000003</v>
      </c>
      <c r="H58" s="41">
        <v>31162.518</v>
      </c>
      <c r="I58" s="41">
        <v>32558.772000000004</v>
      </c>
      <c r="J58" s="41">
        <v>34769.839999999997</v>
      </c>
      <c r="K58" s="41">
        <v>36011.573000000004</v>
      </c>
      <c r="L58" s="41">
        <v>36449</v>
      </c>
      <c r="M58" s="41">
        <v>30866.327609848482</v>
      </c>
      <c r="N58" s="41">
        <v>32939.245472043411</v>
      </c>
      <c r="O58" s="41">
        <v>33229.339320124382</v>
      </c>
      <c r="P58" s="41">
        <v>34019.688361519591</v>
      </c>
      <c r="Q58" s="41">
        <v>34172.426092919683</v>
      </c>
      <c r="R58" s="41">
        <v>35050.151138644986</v>
      </c>
      <c r="S58" s="41">
        <v>37770.03739221939</v>
      </c>
      <c r="T58" s="41">
        <v>37925.729638299352</v>
      </c>
      <c r="U58" s="41">
        <v>40912.349265661978</v>
      </c>
      <c r="V58" s="41">
        <v>38647.177125759772</v>
      </c>
      <c r="X58" s="42">
        <v>38396.837728037208</v>
      </c>
      <c r="Y58" s="45">
        <v>38885.970063530927</v>
      </c>
    </row>
    <row r="59" spans="1:25" s="33" customFormat="1" ht="12.75" x14ac:dyDescent="0.2">
      <c r="A59" s="33" t="s">
        <v>32</v>
      </c>
      <c r="B59" s="41">
        <v>23042</v>
      </c>
      <c r="C59" s="41">
        <v>24052.501</v>
      </c>
      <c r="D59" s="41">
        <v>24676.777999999998</v>
      </c>
      <c r="E59" s="41">
        <v>26037.85</v>
      </c>
      <c r="F59" s="41">
        <v>27002.135999999999</v>
      </c>
      <c r="G59" s="41">
        <v>27252.18</v>
      </c>
      <c r="H59" s="41">
        <v>28638.115999999998</v>
      </c>
      <c r="I59" s="41">
        <v>29792.046999999999</v>
      </c>
      <c r="J59" s="41">
        <v>31368.316000000003</v>
      </c>
      <c r="K59" s="41">
        <v>33167.019</v>
      </c>
      <c r="L59" s="41">
        <v>34160</v>
      </c>
      <c r="M59" s="41">
        <v>36409.705193029229</v>
      </c>
      <c r="N59" s="41">
        <v>37439.627619205865</v>
      </c>
      <c r="O59" s="41">
        <v>38102.418819408449</v>
      </c>
      <c r="P59" s="41">
        <v>38304.868579645663</v>
      </c>
      <c r="Q59" s="41">
        <v>38367.069248419524</v>
      </c>
      <c r="R59" s="41">
        <v>39942.553881639316</v>
      </c>
      <c r="S59" s="41">
        <v>42028.888996107431</v>
      </c>
      <c r="T59" s="41">
        <v>43126.030095859998</v>
      </c>
      <c r="U59" s="41">
        <v>42646.35410904856</v>
      </c>
      <c r="V59" s="41">
        <v>39927.180892655721</v>
      </c>
      <c r="X59" s="42">
        <v>39451.703740227422</v>
      </c>
      <c r="Y59" s="45">
        <v>39835.749942242088</v>
      </c>
    </row>
    <row r="60" spans="1:25" s="33" customFormat="1" ht="12.75" x14ac:dyDescent="0.2">
      <c r="A60" s="33" t="s">
        <v>33</v>
      </c>
      <c r="B60" s="41">
        <v>25197</v>
      </c>
      <c r="C60" s="41">
        <v>27293.503000000004</v>
      </c>
      <c r="D60" s="41">
        <v>28464.9</v>
      </c>
      <c r="E60" s="41">
        <v>29171.341000000004</v>
      </c>
      <c r="F60" s="41">
        <v>29884.879999999997</v>
      </c>
      <c r="G60" s="41">
        <v>30605.910000000003</v>
      </c>
      <c r="H60" s="41">
        <v>31058.324000000001</v>
      </c>
      <c r="I60" s="41">
        <v>32530.314000000002</v>
      </c>
      <c r="J60" s="41">
        <v>34282.464</v>
      </c>
      <c r="K60" s="41">
        <v>36404.066999999995</v>
      </c>
      <c r="L60" s="41">
        <v>37869</v>
      </c>
      <c r="M60" s="41">
        <v>33565.459070841622</v>
      </c>
      <c r="N60" s="41">
        <v>35298.989081367232</v>
      </c>
      <c r="O60" s="41">
        <v>35722.863209238341</v>
      </c>
      <c r="P60" s="41">
        <v>36136.120545268866</v>
      </c>
      <c r="Q60" s="41">
        <v>38014.08351878242</v>
      </c>
      <c r="R60" s="41">
        <v>39746.018437803701</v>
      </c>
      <c r="S60" s="41">
        <v>43099.269537597764</v>
      </c>
      <c r="T60" s="41">
        <v>44511.079882614955</v>
      </c>
      <c r="U60" s="41">
        <v>45995.240690580635</v>
      </c>
      <c r="V60" s="41">
        <v>45224.7004001553</v>
      </c>
      <c r="X60" s="42">
        <v>43814.401451414516</v>
      </c>
      <c r="Y60" s="45">
        <v>44347.879443094345</v>
      </c>
    </row>
    <row r="61" spans="1:25" s="33" customFormat="1" ht="12.75" x14ac:dyDescent="0.2">
      <c r="O61" s="46"/>
      <c r="P61" s="46"/>
      <c r="Q61" s="46"/>
      <c r="R61" s="46"/>
      <c r="S61" s="46"/>
      <c r="T61" s="46"/>
      <c r="U61" s="46"/>
      <c r="V61" s="46"/>
      <c r="W61" s="46"/>
      <c r="X61" s="46"/>
      <c r="Y61" s="46"/>
    </row>
  </sheetData>
  <mergeCells count="16">
    <mergeCell ref="C53:K53"/>
    <mergeCell ref="M53:V53"/>
    <mergeCell ref="N20:V20"/>
    <mergeCell ref="A3:W3"/>
    <mergeCell ref="C4:K4"/>
    <mergeCell ref="M4:T4"/>
    <mergeCell ref="S17"/>
    <mergeCell ref="T17"/>
    <mergeCell ref="U17"/>
    <mergeCell ref="N13:V13"/>
    <mergeCell ref="N14:V14"/>
    <mergeCell ref="N17"/>
    <mergeCell ref="O17"/>
    <mergeCell ref="P17"/>
    <mergeCell ref="Q17"/>
    <mergeCell ref="R17"/>
  </mergeCells>
  <hyperlinks>
    <hyperlink ref="C2" r:id="rId1"/>
    <hyperlink ref="N16" r:id="rId2"/>
  </hyperlinks>
  <pageMargins left="0.7" right="0.7" top="0.75" bottom="0.75" header="0.3" footer="0.3"/>
  <pageSetup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topLeftCell="A11" workbookViewId="0">
      <selection activeCell="L17" sqref="L17"/>
    </sheetView>
  </sheetViews>
  <sheetFormatPr defaultRowHeight="15" x14ac:dyDescent="0.25"/>
  <cols>
    <col min="1" max="1" width="4.28515625" style="27" customWidth="1"/>
    <col min="2" max="2" width="9.140625" style="27"/>
    <col min="3" max="3" width="13.7109375" style="27" customWidth="1"/>
    <col min="4" max="4" width="9.140625" style="27"/>
    <col min="5" max="5" width="11.28515625" style="27" customWidth="1"/>
    <col min="6" max="6" width="9.140625" style="27"/>
    <col min="8" max="8" width="9.140625" style="27" customWidth="1"/>
    <col min="9" max="9" width="9.140625" style="27"/>
    <col min="10" max="10" width="10.28515625" style="27" customWidth="1"/>
    <col min="12" max="13" width="9.140625" style="27"/>
    <col min="14" max="14" width="5.85546875" style="27" customWidth="1"/>
    <col min="15" max="16384" width="9.140625" style="27"/>
  </cols>
  <sheetData>
    <row r="1" spans="2:15" ht="30" x14ac:dyDescent="0.25">
      <c r="C1" s="20" t="s">
        <v>37</v>
      </c>
      <c r="D1" s="20" t="s">
        <v>34</v>
      </c>
      <c r="E1" s="67" t="s">
        <v>42</v>
      </c>
      <c r="F1" s="72" t="s">
        <v>49</v>
      </c>
      <c r="G1" s="73" t="s">
        <v>50</v>
      </c>
      <c r="H1" s="72" t="s">
        <v>51</v>
      </c>
      <c r="I1" s="73" t="s">
        <v>52</v>
      </c>
      <c r="J1" s="72" t="s">
        <v>53</v>
      </c>
      <c r="K1" s="73" t="s">
        <v>54</v>
      </c>
      <c r="L1" s="72" t="s">
        <v>48</v>
      </c>
      <c r="M1" s="72" t="s">
        <v>55</v>
      </c>
      <c r="O1" s="72"/>
    </row>
    <row r="2" spans="2:15" x14ac:dyDescent="0.25">
      <c r="B2" s="27">
        <v>2000</v>
      </c>
      <c r="C2" s="1">
        <v>44664.562100000003</v>
      </c>
      <c r="E2" s="68"/>
      <c r="F2" s="1"/>
      <c r="G2" s="67"/>
      <c r="I2" s="67"/>
      <c r="K2" s="67"/>
    </row>
    <row r="3" spans="2:15" x14ac:dyDescent="0.25">
      <c r="B3" s="27">
        <v>2001</v>
      </c>
      <c r="C3" s="1">
        <v>46763.128360000002</v>
      </c>
      <c r="D3" s="6">
        <f t="shared" ref="D3:D15" si="0">(C3-C2)/C2</f>
        <v>4.6985040518285962E-2</v>
      </c>
      <c r="E3" s="68"/>
      <c r="F3" s="1"/>
      <c r="G3" s="67"/>
      <c r="I3" s="67"/>
      <c r="K3" s="67"/>
    </row>
    <row r="4" spans="2:15" x14ac:dyDescent="0.25">
      <c r="B4" s="25">
        <v>2002</v>
      </c>
      <c r="C4" s="66">
        <v>46149.667829999999</v>
      </c>
      <c r="D4" s="24">
        <f t="shared" si="0"/>
        <v>-1.3118466439570851E-2</v>
      </c>
      <c r="E4" s="69"/>
      <c r="F4" s="1"/>
      <c r="G4" s="67"/>
      <c r="H4" s="1"/>
      <c r="I4" s="67"/>
      <c r="J4" s="1"/>
      <c r="K4" s="67"/>
    </row>
    <row r="5" spans="2:15" x14ac:dyDescent="0.25">
      <c r="B5" s="27">
        <v>2003</v>
      </c>
      <c r="C5" s="1">
        <v>49891.879809999999</v>
      </c>
      <c r="D5" s="6"/>
      <c r="E5" s="68">
        <f>C5*(1-'Price Deflator'!E8)</f>
        <v>49891.879809999999</v>
      </c>
      <c r="F5" s="1">
        <f>17285.272-572.275</f>
        <v>16712.996999999999</v>
      </c>
      <c r="G5" s="68">
        <f>F5*(1-'Price Deflator'!E8)</f>
        <v>16712.996999999999</v>
      </c>
      <c r="H5" s="1">
        <f>8175.443+572.275</f>
        <v>8747.7180000000008</v>
      </c>
      <c r="I5" s="68">
        <f>H5*(1-'Price Deflator'!E8)</f>
        <v>8747.7180000000008</v>
      </c>
      <c r="J5" s="1">
        <v>11900.047</v>
      </c>
      <c r="K5" s="68">
        <f>J5*(1-'Price Deflator'!E8)</f>
        <v>11900.047</v>
      </c>
      <c r="L5" s="1">
        <f t="shared" ref="L5:L14" si="1">C5-(F5+H5+J5)</f>
        <v>12531.117809999996</v>
      </c>
      <c r="M5" s="68">
        <f>L5*(1-'Price Deflator'!E8)</f>
        <v>12531.117809999996</v>
      </c>
      <c r="O5" s="1"/>
    </row>
    <row r="6" spans="2:15" x14ac:dyDescent="0.25">
      <c r="B6" s="27">
        <v>2004</v>
      </c>
      <c r="C6" s="1">
        <v>51267.083460000002</v>
      </c>
      <c r="D6" s="6">
        <f t="shared" si="0"/>
        <v>2.7563676799453173E-2</v>
      </c>
      <c r="E6" s="68">
        <f>C6*(1-'Price Deflator'!E9)</f>
        <v>51215.816376540002</v>
      </c>
      <c r="F6" s="1">
        <f>17512.559-690.793</f>
        <v>16821.766</v>
      </c>
      <c r="G6" s="68">
        <f>F6*(1-'Price Deflator'!E9)</f>
        <v>16804.944233999999</v>
      </c>
      <c r="H6" s="1">
        <f>8388.714+690.793</f>
        <v>9079.5069999999996</v>
      </c>
      <c r="I6" s="68">
        <f>H6*(1-'Price Deflator'!E9)</f>
        <v>9070.4274929999992</v>
      </c>
      <c r="J6" s="1">
        <v>12111.097</v>
      </c>
      <c r="K6" s="68">
        <f>J6*(1-'Price Deflator'!E9)</f>
        <v>12098.985902999999</v>
      </c>
      <c r="L6" s="1">
        <f t="shared" si="1"/>
        <v>13254.713459999999</v>
      </c>
      <c r="M6" s="68">
        <f>L6*(1-'Price Deflator'!E9)</f>
        <v>13241.458746539998</v>
      </c>
      <c r="O6" s="1"/>
    </row>
    <row r="7" spans="2:15" x14ac:dyDescent="0.25">
      <c r="B7" s="27">
        <v>2005</v>
      </c>
      <c r="C7" s="1">
        <v>56300.215109999997</v>
      </c>
      <c r="D7" s="6">
        <f t="shared" si="0"/>
        <v>9.817472167939853E-2</v>
      </c>
      <c r="E7" s="68">
        <f>C7*(1-'Price Deflator'!E10)</f>
        <v>54554.908441589992</v>
      </c>
      <c r="F7" s="1">
        <f>18263.856-684.449</f>
        <v>17579.406999999999</v>
      </c>
      <c r="G7" s="68">
        <f>F7*(1-'Price Deflator'!E10)</f>
        <v>17034.445382999998</v>
      </c>
      <c r="H7" s="1">
        <f>10685.522+684.449</f>
        <v>11369.971000000001</v>
      </c>
      <c r="I7" s="68">
        <f>H7*(1-'Price Deflator'!E10)</f>
        <v>11017.501899000001</v>
      </c>
      <c r="J7" s="1">
        <v>12843.123</v>
      </c>
      <c r="K7" s="68">
        <f>J7*(1-'Price Deflator'!E10)</f>
        <v>12444.986186999999</v>
      </c>
      <c r="L7" s="1">
        <f t="shared" si="1"/>
        <v>14507.714109999994</v>
      </c>
      <c r="M7" s="68">
        <f>L7*(1-'Price Deflator'!E10)</f>
        <v>14057.974972589993</v>
      </c>
      <c r="O7" s="1"/>
    </row>
    <row r="8" spans="2:15" x14ac:dyDescent="0.25">
      <c r="B8" s="27">
        <v>2006</v>
      </c>
      <c r="C8" s="1">
        <v>60124.09809</v>
      </c>
      <c r="D8" s="6">
        <f t="shared" si="0"/>
        <v>6.7919509233292555E-2</v>
      </c>
      <c r="E8" s="68">
        <f>C8*(1-'Price Deflator'!E11)</f>
        <v>56035.659419879994</v>
      </c>
      <c r="F8" s="1">
        <f>19076.273-670.691</f>
        <v>18405.582000000002</v>
      </c>
      <c r="G8" s="68">
        <f>F8*(1-'Price Deflator'!E11)</f>
        <v>17154.002424000002</v>
      </c>
      <c r="H8" s="1">
        <f>11164.302+670.691</f>
        <v>11834.993</v>
      </c>
      <c r="I8" s="68">
        <f>H8*(1-'Price Deflator'!E11)</f>
        <v>11030.213475999999</v>
      </c>
      <c r="J8" s="1">
        <v>13796.752</v>
      </c>
      <c r="K8" s="68">
        <f>J8*(1-'Price Deflator'!E11)</f>
        <v>12858.572864</v>
      </c>
      <c r="L8" s="1">
        <f>C8-(F8+H8+J8)</f>
        <v>16086.771089999995</v>
      </c>
      <c r="M8" s="68">
        <f>L8*(1-'Price Deflator'!E11)</f>
        <v>14992.870655879995</v>
      </c>
      <c r="O8" s="1"/>
    </row>
    <row r="9" spans="2:15" x14ac:dyDescent="0.25">
      <c r="B9" s="27">
        <v>2007</v>
      </c>
      <c r="C9" s="1">
        <v>64248.196120000001</v>
      </c>
      <c r="D9" s="6">
        <f t="shared" si="0"/>
        <v>6.8593095963395953E-2</v>
      </c>
      <c r="E9" s="68">
        <f>C9*(1-'Price Deflator'!E12)</f>
        <v>57437.887331279999</v>
      </c>
      <c r="F9" s="1">
        <f>20310.564-664.317</f>
        <v>19646.246999999999</v>
      </c>
      <c r="G9" s="68">
        <f>F9*(1-'Price Deflator'!E12)</f>
        <v>17563.744817999999</v>
      </c>
      <c r="H9" s="1">
        <f>11638.913+664.317</f>
        <v>12303.23</v>
      </c>
      <c r="I9" s="68">
        <f>H9*(1-'Price Deflator'!E12)</f>
        <v>10999.08762</v>
      </c>
      <c r="J9" s="1">
        <v>13988.95</v>
      </c>
      <c r="K9" s="68">
        <f>J9*(1-'Price Deflator'!E12)</f>
        <v>12506.121300000001</v>
      </c>
      <c r="L9" s="1">
        <f>C9-(F9+H9+J9)</f>
        <v>18309.769120000004</v>
      </c>
      <c r="M9" s="68">
        <f>L9*(1-'Price Deflator'!E12)</f>
        <v>16368.933593280004</v>
      </c>
      <c r="O9" s="1"/>
    </row>
    <row r="10" spans="2:15" x14ac:dyDescent="0.25">
      <c r="B10" s="27">
        <v>2008</v>
      </c>
      <c r="C10" s="1">
        <v>66522.384149999998</v>
      </c>
      <c r="D10" s="6">
        <f t="shared" si="0"/>
        <v>3.5396916448087783E-2</v>
      </c>
      <c r="E10" s="68">
        <f>C10*(1-'Price Deflator'!E13)</f>
        <v>56677.0712958</v>
      </c>
      <c r="F10" s="1">
        <f>20990.51-667.282</f>
        <v>20323.227999999999</v>
      </c>
      <c r="G10" s="68">
        <f>F10*(1-'Price Deflator'!E13)</f>
        <v>17315.390255999999</v>
      </c>
      <c r="H10" s="1">
        <f>12068.762+667.282</f>
        <v>12736.044</v>
      </c>
      <c r="I10" s="68">
        <f>H10*(1-'Price Deflator'!E13)</f>
        <v>10851.109488</v>
      </c>
      <c r="J10" s="1">
        <v>15006.409</v>
      </c>
      <c r="K10" s="68">
        <f>J10*(1-'Price Deflator'!E13)</f>
        <v>12785.460467999999</v>
      </c>
      <c r="L10" s="1">
        <f t="shared" si="1"/>
        <v>18456.703150000001</v>
      </c>
      <c r="M10" s="68">
        <f>L10*(1-'Price Deflator'!E13)</f>
        <v>15725.1110838</v>
      </c>
      <c r="O10" s="1"/>
    </row>
    <row r="11" spans="2:15" x14ac:dyDescent="0.25">
      <c r="B11" s="27">
        <v>2009</v>
      </c>
      <c r="C11" s="1">
        <v>70732.996410000007</v>
      </c>
      <c r="D11" s="6">
        <f t="shared" si="0"/>
        <v>6.3296171864579948E-2</v>
      </c>
      <c r="E11" s="68">
        <f>C11*(1-'Price Deflator'!E14)</f>
        <v>59840.114962860003</v>
      </c>
      <c r="F11" s="1">
        <f>21650.274-669.197</f>
        <v>20981.077000000001</v>
      </c>
      <c r="G11" s="68">
        <f>F11*(1-'Price Deflator'!E14)</f>
        <v>17749.991141999999</v>
      </c>
      <c r="H11" s="1">
        <f>15152.509+669.197</f>
        <v>15821.706</v>
      </c>
      <c r="I11" s="68">
        <f>H11*(1-'Price Deflator'!E14)</f>
        <v>13385.163275999999</v>
      </c>
      <c r="J11" s="1">
        <v>15719.269</v>
      </c>
      <c r="K11" s="68">
        <f>J11*(1-'Price Deflator'!E14)</f>
        <v>13298.501574</v>
      </c>
      <c r="L11" s="1">
        <f t="shared" si="1"/>
        <v>18210.944410000004</v>
      </c>
      <c r="M11" s="68">
        <f>L11*(1-'Price Deflator'!E14)</f>
        <v>15406.458970860003</v>
      </c>
      <c r="O11" s="1"/>
    </row>
    <row r="12" spans="2:15" x14ac:dyDescent="0.25">
      <c r="B12" s="27">
        <v>2010</v>
      </c>
      <c r="C12" s="1">
        <v>71733.589129999993</v>
      </c>
      <c r="D12" s="6">
        <f t="shared" si="0"/>
        <v>1.4146053055636215E-2</v>
      </c>
      <c r="E12" s="68">
        <f>C12*(1-'Price Deflator'!E15)</f>
        <v>59682.346156159991</v>
      </c>
      <c r="F12" s="1">
        <f>21893.255-589.169</f>
        <v>21304.085999999999</v>
      </c>
      <c r="G12" s="68">
        <f>F12*(1-'Price Deflator'!E15)</f>
        <v>17724.999551999997</v>
      </c>
      <c r="H12" s="1">
        <f>15901.11+589.169</f>
        <v>16490.279000000002</v>
      </c>
      <c r="I12" s="68">
        <f>H12*(1-'Price Deflator'!E15)</f>
        <v>13719.912128000002</v>
      </c>
      <c r="J12" s="1">
        <v>16317.799000000001</v>
      </c>
      <c r="K12" s="68">
        <f>J12*(1-'Price Deflator'!E15)</f>
        <v>13576.408767999999</v>
      </c>
      <c r="L12" s="1">
        <f t="shared" si="1"/>
        <v>17621.425129999989</v>
      </c>
      <c r="M12" s="68">
        <f>L12*(1-'Price Deflator'!E15)</f>
        <v>14661.02570815999</v>
      </c>
      <c r="O12" s="1"/>
    </row>
    <row r="13" spans="2:15" x14ac:dyDescent="0.25">
      <c r="B13" s="27">
        <v>2011</v>
      </c>
      <c r="C13" s="1">
        <v>75547.056949999998</v>
      </c>
      <c r="D13" s="6">
        <f t="shared" si="0"/>
        <v>5.3161536544463234E-2</v>
      </c>
      <c r="E13" s="68">
        <f>C13*(1-'Price Deflator'!E16)</f>
        <v>60211.004389149995</v>
      </c>
      <c r="F13" s="1">
        <f>22407.854-671.993</f>
        <v>21735.861000000001</v>
      </c>
      <c r="G13" s="68">
        <f>F13*(1-'Price Deflator'!E16)</f>
        <v>17323.481217</v>
      </c>
      <c r="H13" s="1">
        <f>18514.971+671.993</f>
        <v>19186.964</v>
      </c>
      <c r="I13" s="68">
        <f>H13*(1-'Price Deflator'!E16)</f>
        <v>15292.010307999999</v>
      </c>
      <c r="J13" s="1">
        <v>17284.582999999999</v>
      </c>
      <c r="K13" s="68">
        <f>J13*(1-'Price Deflator'!E16)</f>
        <v>13775.812650999998</v>
      </c>
      <c r="L13" s="1">
        <f t="shared" si="1"/>
        <v>17339.648950000003</v>
      </c>
      <c r="M13" s="68">
        <f>L13*(1-'Price Deflator'!E16)</f>
        <v>13819.700213150001</v>
      </c>
      <c r="O13" s="1"/>
    </row>
    <row r="14" spans="2:15" x14ac:dyDescent="0.25">
      <c r="B14" s="27">
        <v>2012</v>
      </c>
      <c r="C14" s="1">
        <v>77208.948640000002</v>
      </c>
      <c r="D14" s="6">
        <f t="shared" si="0"/>
        <v>2.1998099689044259E-2</v>
      </c>
      <c r="E14" s="68">
        <f>C14*(1-'Price Deflator'!E17)</f>
        <v>59450.890452800006</v>
      </c>
      <c r="F14" s="1">
        <f>22460.822-406.4</f>
        <v>22054.421999999999</v>
      </c>
      <c r="G14" s="68">
        <f>F14*(1-'Price Deflator'!E17)</f>
        <v>16981.90494</v>
      </c>
      <c r="H14" s="1">
        <f>18304.346+406.4</f>
        <v>18710.746000000003</v>
      </c>
      <c r="I14" s="68">
        <f>H14*(1-'Price Deflator'!E17)</f>
        <v>14407.274420000003</v>
      </c>
      <c r="J14" s="1">
        <v>18747.756000000001</v>
      </c>
      <c r="K14" s="68">
        <f>J14*(1-'Price Deflator'!E17)</f>
        <v>14435.772120000001</v>
      </c>
      <c r="L14" s="1">
        <f t="shared" si="1"/>
        <v>17696.024639999996</v>
      </c>
      <c r="M14" s="68">
        <f>L14*(1-'Price Deflator'!E17)</f>
        <v>13625.938972799997</v>
      </c>
      <c r="O14" s="1"/>
    </row>
    <row r="15" spans="2:15" x14ac:dyDescent="0.25">
      <c r="B15" s="27">
        <v>2013</v>
      </c>
      <c r="C15" s="1">
        <v>79233.615999999995</v>
      </c>
      <c r="D15" s="6">
        <f t="shared" si="0"/>
        <v>2.6223221474499698E-2</v>
      </c>
      <c r="E15" s="68">
        <f>C15*(1-'Price Deflator'!E18)</f>
        <v>59979.847311999991</v>
      </c>
      <c r="F15" s="1">
        <f>22849.24-290.993</f>
        <v>22558.247000000003</v>
      </c>
      <c r="G15" s="68">
        <f>F15*(1-'Price Deflator'!E18)</f>
        <v>17076.592979000001</v>
      </c>
      <c r="H15" s="1">
        <f>18264.383+290.993</f>
        <v>18555.376</v>
      </c>
      <c r="I15" s="68">
        <f>H15*(1-'Price Deflator'!E18)</f>
        <v>14046.419631999997</v>
      </c>
      <c r="J15" s="1">
        <v>19849.445</v>
      </c>
      <c r="K15" s="68">
        <f>J15*(1-'Price Deflator'!E18)</f>
        <v>15026.029864999999</v>
      </c>
      <c r="L15" s="1">
        <f>C15-(F15+H15+J15)</f>
        <v>18270.547999999988</v>
      </c>
      <c r="M15" s="68">
        <f>L15*(1-'Price Deflator'!E18)</f>
        <v>13830.804835999988</v>
      </c>
      <c r="O15" s="1"/>
    </row>
    <row r="16" spans="2:15" x14ac:dyDescent="0.25">
      <c r="E16" s="70">
        <f>E15-E5</f>
        <v>10087.967501999992</v>
      </c>
      <c r="G16" s="70">
        <f>G15-G5</f>
        <v>363.59597900000153</v>
      </c>
      <c r="I16" s="70">
        <f>I15-I5</f>
        <v>5298.7016319999966</v>
      </c>
      <c r="K16" s="70">
        <f>K15-K5</f>
        <v>3125.9828649999981</v>
      </c>
      <c r="M16" s="70">
        <f>M15-M5</f>
        <v>1299.6870259999923</v>
      </c>
    </row>
    <row r="17" spans="5:13" x14ac:dyDescent="0.25">
      <c r="E17" s="71">
        <f>E16/E5</f>
        <v>0.20219658069444052</v>
      </c>
      <c r="G17" s="71">
        <f>G16/G5</f>
        <v>2.1755282969296384E-2</v>
      </c>
      <c r="I17" s="71">
        <f>I16/I5</f>
        <v>0.60572387358623081</v>
      </c>
      <c r="K17" s="71">
        <f>K16/K5</f>
        <v>0.2626865982125951</v>
      </c>
      <c r="M17" s="71">
        <f>M16/M5</f>
        <v>0.10371676698808346</v>
      </c>
    </row>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zoomScaleNormal="100" workbookViewId="0">
      <selection activeCell="G19" sqref="G19"/>
    </sheetView>
  </sheetViews>
  <sheetFormatPr defaultRowHeight="15" x14ac:dyDescent="0.25"/>
  <cols>
    <col min="1" max="1" width="2.85546875" customWidth="1"/>
    <col min="3" max="3" width="10" customWidth="1"/>
    <col min="4" max="4" width="10.42578125" customWidth="1"/>
  </cols>
  <sheetData>
    <row r="2" spans="2:4" x14ac:dyDescent="0.25">
      <c r="C2" s="58" t="s">
        <v>39</v>
      </c>
      <c r="D2" s="58" t="s">
        <v>40</v>
      </c>
    </row>
    <row r="3" spans="2:4" x14ac:dyDescent="0.25">
      <c r="B3">
        <v>2003</v>
      </c>
      <c r="C3" s="1">
        <v>4003.3960000000002</v>
      </c>
      <c r="D3" s="1">
        <f>C3</f>
        <v>4003.3960000000002</v>
      </c>
    </row>
    <row r="4" spans="2:4" x14ac:dyDescent="0.25">
      <c r="B4">
        <v>2004</v>
      </c>
      <c r="C4" s="1">
        <v>4510.2960000000003</v>
      </c>
      <c r="D4" s="1">
        <f>C4*(1-'Price Deflator'!E9)</f>
        <v>4505.7857039999999</v>
      </c>
    </row>
    <row r="5" spans="2:4" x14ac:dyDescent="0.25">
      <c r="B5">
        <v>2005</v>
      </c>
      <c r="C5" s="1">
        <v>4750.3</v>
      </c>
      <c r="D5" s="1">
        <f>C5*(1-'Price Deflator'!E10)</f>
        <v>4603.0407000000005</v>
      </c>
    </row>
    <row r="6" spans="2:4" x14ac:dyDescent="0.25">
      <c r="B6">
        <v>2006</v>
      </c>
      <c r="C6" s="1">
        <v>4878.8869999999997</v>
      </c>
      <c r="D6" s="1">
        <f>C6*(1-'Price Deflator'!E11)</f>
        <v>4547.122683999999</v>
      </c>
    </row>
    <row r="7" spans="2:4" x14ac:dyDescent="0.25">
      <c r="B7">
        <v>2007</v>
      </c>
      <c r="C7" s="1">
        <v>4883.2209999999995</v>
      </c>
      <c r="D7" s="1">
        <f>C7*(1-'Price Deflator'!E12)</f>
        <v>4365.5995739999998</v>
      </c>
    </row>
    <row r="8" spans="2:4" x14ac:dyDescent="0.25">
      <c r="B8">
        <v>2008</v>
      </c>
      <c r="C8" s="1">
        <v>4385.7070000000003</v>
      </c>
      <c r="D8" s="1">
        <f>C8*(1-'Price Deflator'!E13)</f>
        <v>3736.6223640000003</v>
      </c>
    </row>
    <row r="9" spans="2:4" x14ac:dyDescent="0.25">
      <c r="B9">
        <v>2009</v>
      </c>
      <c r="C9" s="1">
        <v>3953.6570000000002</v>
      </c>
      <c r="D9" s="1">
        <f>C9*(1-'Price Deflator'!E14)</f>
        <v>3344.7938220000001</v>
      </c>
    </row>
    <row r="10" spans="2:4" x14ac:dyDescent="0.25">
      <c r="B10">
        <v>2010</v>
      </c>
      <c r="C10" s="1">
        <v>4191.3040000000001</v>
      </c>
      <c r="D10" s="1">
        <f>C10*(1-'Price Deflator'!E15)</f>
        <v>3487.1649279999997</v>
      </c>
    </row>
    <row r="11" spans="2:4" x14ac:dyDescent="0.25">
      <c r="B11">
        <v>2011</v>
      </c>
      <c r="C11" s="1">
        <v>4185.0600000000004</v>
      </c>
      <c r="D11" s="1">
        <f>C11*(1-'Price Deflator'!E16)</f>
        <v>3335.4928199999999</v>
      </c>
    </row>
    <row r="12" spans="2:4" x14ac:dyDescent="0.25">
      <c r="B12">
        <v>2012</v>
      </c>
      <c r="C12" s="1">
        <v>4028.6889999999999</v>
      </c>
      <c r="D12" s="1">
        <f>C12*(1-'Price Deflator'!E17)</f>
        <v>3102.0905299999999</v>
      </c>
    </row>
    <row r="13" spans="2:4" x14ac:dyDescent="0.25">
      <c r="B13">
        <v>2013</v>
      </c>
      <c r="C13" s="1">
        <v>4382.8220000000001</v>
      </c>
      <c r="D13" s="1">
        <f>C13*(1-'Price Deflator'!E18)</f>
        <v>3317.7962539999994</v>
      </c>
    </row>
    <row r="14" spans="2:4" s="56" customFormat="1" x14ac:dyDescent="0.25">
      <c r="B14"/>
      <c r="C14"/>
      <c r="D14" s="1">
        <f>D13-D3</f>
        <v>-685.59974600000078</v>
      </c>
    </row>
    <row r="15" spans="2:4" s="56" customFormat="1" x14ac:dyDescent="0.25">
      <c r="D15" s="6">
        <f>D14/D3</f>
        <v>-0.17125454139435639</v>
      </c>
    </row>
    <row r="16" spans="2:4" s="56" customFormat="1" x14ac:dyDescent="0.25">
      <c r="D16" s="6"/>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E8" sqref="E8"/>
    </sheetView>
  </sheetViews>
  <sheetFormatPr defaultRowHeight="15" x14ac:dyDescent="0.25"/>
  <cols>
    <col min="4" max="4" width="13.140625" customWidth="1"/>
  </cols>
  <sheetData>
    <row r="1" spans="1:6" x14ac:dyDescent="0.25">
      <c r="A1" s="74" t="s">
        <v>56</v>
      </c>
    </row>
    <row r="2" spans="1:6" s="74" customFormat="1" x14ac:dyDescent="0.25">
      <c r="A2" s="74" t="s">
        <v>61</v>
      </c>
    </row>
    <row r="3" spans="1:6" x14ac:dyDescent="0.25">
      <c r="B3" s="74" t="s">
        <v>57</v>
      </c>
      <c r="C3" s="74" t="s">
        <v>58</v>
      </c>
      <c r="D3" s="74" t="s">
        <v>59</v>
      </c>
      <c r="E3" s="74" t="s">
        <v>60</v>
      </c>
    </row>
    <row r="4" spans="1:6" x14ac:dyDescent="0.25">
      <c r="A4">
        <v>2003</v>
      </c>
      <c r="F4">
        <v>646757.13</v>
      </c>
    </row>
    <row r="5" spans="1:6" x14ac:dyDescent="0.25">
      <c r="A5">
        <v>2004</v>
      </c>
    </row>
    <row r="6" spans="1:6" x14ac:dyDescent="0.25">
      <c r="A6">
        <v>2005</v>
      </c>
    </row>
    <row r="7" spans="1:6" x14ac:dyDescent="0.25">
      <c r="A7">
        <v>2006</v>
      </c>
    </row>
    <row r="8" spans="1:6" x14ac:dyDescent="0.25">
      <c r="A8">
        <v>2007</v>
      </c>
    </row>
    <row r="9" spans="1:6" x14ac:dyDescent="0.25">
      <c r="A9">
        <v>2008</v>
      </c>
    </row>
    <row r="10" spans="1:6" x14ac:dyDescent="0.25">
      <c r="A10">
        <v>2009</v>
      </c>
    </row>
    <row r="11" spans="1:6" x14ac:dyDescent="0.25">
      <c r="A11">
        <v>2010</v>
      </c>
    </row>
    <row r="12" spans="1:6" x14ac:dyDescent="0.25">
      <c r="A12">
        <v>2011</v>
      </c>
    </row>
    <row r="13" spans="1:6" x14ac:dyDescent="0.25">
      <c r="A13">
        <v>2012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workbookViewId="0">
      <selection activeCell="D20" sqref="D20"/>
    </sheetView>
  </sheetViews>
  <sheetFormatPr defaultRowHeight="15" x14ac:dyDescent="0.25"/>
  <cols>
    <col min="3" max="3" width="15.42578125" customWidth="1"/>
  </cols>
  <sheetData>
    <row r="1" spans="2:3" x14ac:dyDescent="0.25">
      <c r="C1" s="57" t="s">
        <v>38</v>
      </c>
    </row>
    <row r="2" spans="2:3" x14ac:dyDescent="0.25">
      <c r="B2">
        <v>2000</v>
      </c>
      <c r="C2" s="1">
        <v>3849.0440410000001</v>
      </c>
    </row>
    <row r="3" spans="2:3" x14ac:dyDescent="0.25">
      <c r="B3">
        <v>2001</v>
      </c>
      <c r="C3" s="1">
        <v>3998.580962</v>
      </c>
    </row>
    <row r="4" spans="2:3" x14ac:dyDescent="0.25">
      <c r="B4">
        <v>2002</v>
      </c>
      <c r="C4" s="1">
        <v>4162.0592630000001</v>
      </c>
    </row>
    <row r="5" spans="2:3" x14ac:dyDescent="0.25">
      <c r="B5">
        <v>2003</v>
      </c>
      <c r="C5" s="1">
        <v>4255.5344260000002</v>
      </c>
    </row>
    <row r="6" spans="2:3" x14ac:dyDescent="0.25">
      <c r="B6">
        <v>2004</v>
      </c>
      <c r="C6" s="1">
        <v>4633.7501759999996</v>
      </c>
    </row>
    <row r="7" spans="2:3" x14ac:dyDescent="0.25">
      <c r="B7">
        <v>2005</v>
      </c>
      <c r="C7" s="1">
        <v>5125.8320059999996</v>
      </c>
    </row>
    <row r="8" spans="2:3" x14ac:dyDescent="0.25">
      <c r="B8">
        <v>2006</v>
      </c>
      <c r="C8" s="1">
        <v>6053.5456160000003</v>
      </c>
    </row>
    <row r="9" spans="2:3" x14ac:dyDescent="0.25">
      <c r="B9">
        <v>2007</v>
      </c>
      <c r="C9" s="1">
        <v>7477.997284</v>
      </c>
    </row>
    <row r="10" spans="2:3" x14ac:dyDescent="0.25">
      <c r="B10">
        <v>2008</v>
      </c>
      <c r="C10" s="1">
        <v>8196.57</v>
      </c>
    </row>
    <row r="11" spans="2:3" x14ac:dyDescent="0.25">
      <c r="B11">
        <v>2009</v>
      </c>
      <c r="C11" s="1">
        <v>8587.8345470000004</v>
      </c>
    </row>
    <row r="12" spans="2:3" x14ac:dyDescent="0.25">
      <c r="B12">
        <v>2010</v>
      </c>
      <c r="C12" s="1">
        <v>8243.3277710000002</v>
      </c>
    </row>
    <row r="13" spans="2:3" x14ac:dyDescent="0.25">
      <c r="B13">
        <v>2011</v>
      </c>
      <c r="C13" s="1">
        <v>8031.0119370000002</v>
      </c>
    </row>
    <row r="14" spans="2:3" x14ac:dyDescent="0.25">
      <c r="B14">
        <v>2012</v>
      </c>
      <c r="C14" s="1">
        <v>7524.7834069999999</v>
      </c>
    </row>
    <row r="15" spans="2:3" x14ac:dyDescent="0.25">
      <c r="B15">
        <v>2013</v>
      </c>
      <c r="C15" s="1">
        <v>7173.0413760000001</v>
      </c>
    </row>
    <row r="16" spans="2:3" x14ac:dyDescent="0.25">
      <c r="C16" s="1"/>
    </row>
    <row r="17" spans="3:3" x14ac:dyDescent="0.25">
      <c r="C17" s="1"/>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workbookViewId="0">
      <selection activeCell="E18" sqref="E18"/>
    </sheetView>
  </sheetViews>
  <sheetFormatPr defaultRowHeight="15" x14ac:dyDescent="0.25"/>
  <cols>
    <col min="1" max="1" width="3.5703125" customWidth="1"/>
  </cols>
  <sheetData>
    <row r="2" spans="2:9" x14ac:dyDescent="0.25">
      <c r="D2" s="90" t="s">
        <v>41</v>
      </c>
      <c r="E2" s="90"/>
    </row>
    <row r="3" spans="2:9" x14ac:dyDescent="0.25">
      <c r="C3" s="3" t="s">
        <v>1</v>
      </c>
      <c r="D3" s="3">
        <v>2000</v>
      </c>
      <c r="E3" s="3">
        <v>2003</v>
      </c>
      <c r="F3" s="63" t="s">
        <v>43</v>
      </c>
      <c r="G3" s="63" t="s">
        <v>44</v>
      </c>
      <c r="H3" s="4"/>
      <c r="I3" s="3"/>
    </row>
    <row r="4" spans="2:9" x14ac:dyDescent="0.25">
      <c r="B4" s="5"/>
      <c r="C4" s="3"/>
      <c r="H4" s="3"/>
      <c r="I4" s="3"/>
    </row>
    <row r="5" spans="2:9" x14ac:dyDescent="0.25">
      <c r="B5" s="50">
        <v>2000</v>
      </c>
      <c r="C5" s="6">
        <v>3.6999999999999998E-2</v>
      </c>
      <c r="H5" s="6"/>
      <c r="I5" s="1"/>
    </row>
    <row r="6" spans="2:9" x14ac:dyDescent="0.25">
      <c r="B6" s="5">
        <v>2001</v>
      </c>
      <c r="C6" s="6">
        <v>3.5999999999999997E-2</v>
      </c>
      <c r="D6" s="6">
        <f>C6-C5</f>
        <v>-1.0000000000000009E-3</v>
      </c>
      <c r="H6" s="6"/>
      <c r="I6" s="1"/>
    </row>
    <row r="7" spans="2:9" x14ac:dyDescent="0.25">
      <c r="B7" s="23">
        <v>2002</v>
      </c>
      <c r="C7" s="24">
        <v>1.7999999999999999E-2</v>
      </c>
      <c r="D7" s="24">
        <f t="shared" ref="D7:D18" si="0">D6+C7</f>
        <v>1.6999999999999998E-2</v>
      </c>
      <c r="E7" s="25"/>
      <c r="H7" s="6"/>
      <c r="I7" s="1"/>
    </row>
    <row r="8" spans="2:9" x14ac:dyDescent="0.25">
      <c r="B8" s="5">
        <v>2003</v>
      </c>
      <c r="C8" s="6">
        <v>1.4999999999999999E-2</v>
      </c>
      <c r="D8" s="6">
        <f t="shared" si="0"/>
        <v>3.2000000000000001E-2</v>
      </c>
      <c r="F8" s="1">
        <v>65928</v>
      </c>
      <c r="H8" s="6"/>
      <c r="I8" s="65"/>
    </row>
    <row r="9" spans="2:9" x14ac:dyDescent="0.25">
      <c r="B9" s="5">
        <v>2004</v>
      </c>
      <c r="C9" s="6">
        <v>1.6E-2</v>
      </c>
      <c r="D9" s="6">
        <f t="shared" si="0"/>
        <v>4.8000000000000001E-2</v>
      </c>
      <c r="E9" s="6">
        <f>C9-C8</f>
        <v>1.0000000000000009E-3</v>
      </c>
      <c r="F9" s="1">
        <v>66725</v>
      </c>
      <c r="G9" s="6">
        <f t="shared" ref="G9:G17" si="1">(F9-F8)/F8</f>
        <v>1.2088945516320835E-2</v>
      </c>
      <c r="H9" s="6"/>
      <c r="I9" s="65"/>
    </row>
    <row r="10" spans="2:9" x14ac:dyDescent="0.25">
      <c r="B10" s="5">
        <v>2005</v>
      </c>
      <c r="C10" s="6">
        <v>0.03</v>
      </c>
      <c r="D10" s="6">
        <f t="shared" si="0"/>
        <v>7.8E-2</v>
      </c>
      <c r="E10" s="6">
        <f t="shared" ref="E10:E18" si="2">E9+C10</f>
        <v>3.1E-2</v>
      </c>
      <c r="F10" s="1">
        <v>67672</v>
      </c>
      <c r="G10" s="6">
        <f t="shared" si="1"/>
        <v>1.4192581491195204E-2</v>
      </c>
      <c r="H10" s="6"/>
      <c r="I10" s="65"/>
    </row>
    <row r="11" spans="2:9" x14ac:dyDescent="0.25">
      <c r="B11" s="5">
        <v>2006</v>
      </c>
      <c r="C11" s="6">
        <v>3.6999999999999998E-2</v>
      </c>
      <c r="D11" s="6">
        <f t="shared" si="0"/>
        <v>0.11499999999999999</v>
      </c>
      <c r="E11" s="6">
        <f t="shared" si="2"/>
        <v>6.8000000000000005E-2</v>
      </c>
      <c r="F11" s="1">
        <v>68948</v>
      </c>
      <c r="G11" s="6">
        <f t="shared" si="1"/>
        <v>1.8855656697009102E-2</v>
      </c>
      <c r="H11" s="6"/>
      <c r="I11" s="65"/>
    </row>
    <row r="12" spans="2:9" x14ac:dyDescent="0.25">
      <c r="B12" s="5">
        <v>2007</v>
      </c>
      <c r="C12" s="6">
        <v>3.7999999999999999E-2</v>
      </c>
      <c r="D12" s="6">
        <f t="shared" si="0"/>
        <v>0.153</v>
      </c>
      <c r="E12" s="6">
        <f t="shared" si="2"/>
        <v>0.10600000000000001</v>
      </c>
      <c r="F12" s="1">
        <v>69847</v>
      </c>
      <c r="G12" s="6">
        <f t="shared" si="1"/>
        <v>1.3038811858211987E-2</v>
      </c>
      <c r="H12" s="6"/>
      <c r="I12" s="65"/>
    </row>
    <row r="13" spans="2:9" x14ac:dyDescent="0.25">
      <c r="B13" s="5">
        <v>2008</v>
      </c>
      <c r="C13" s="6">
        <v>4.2000000000000003E-2</v>
      </c>
      <c r="D13" s="6">
        <f t="shared" si="0"/>
        <v>0.19500000000000001</v>
      </c>
      <c r="E13" s="6">
        <f t="shared" si="2"/>
        <v>0.14800000000000002</v>
      </c>
      <c r="F13" s="1">
        <v>70629</v>
      </c>
      <c r="G13" s="6">
        <f t="shared" si="1"/>
        <v>1.1195899609145705E-2</v>
      </c>
      <c r="H13" s="6"/>
      <c r="I13" s="65"/>
    </row>
    <row r="14" spans="2:9" x14ac:dyDescent="0.25">
      <c r="B14" s="5">
        <v>2009</v>
      </c>
      <c r="C14" s="6">
        <v>6.0000000000000001E-3</v>
      </c>
      <c r="D14" s="6">
        <f t="shared" si="0"/>
        <v>0.20100000000000001</v>
      </c>
      <c r="E14" s="6">
        <f t="shared" si="2"/>
        <v>0.15400000000000003</v>
      </c>
      <c r="F14" s="1">
        <v>71027</v>
      </c>
      <c r="G14" s="6">
        <f t="shared" si="1"/>
        <v>5.6350790751674238E-3</v>
      </c>
      <c r="H14" s="6"/>
      <c r="I14" s="65"/>
    </row>
    <row r="15" spans="2:9" x14ac:dyDescent="0.25">
      <c r="B15" s="75">
        <v>2010</v>
      </c>
      <c r="C15" s="6">
        <v>1.4E-2</v>
      </c>
      <c r="D15" s="6">
        <f t="shared" si="0"/>
        <v>0.21500000000000002</v>
      </c>
      <c r="E15" s="22">
        <f t="shared" si="2"/>
        <v>0.16800000000000004</v>
      </c>
      <c r="F15" s="1">
        <v>71404</v>
      </c>
      <c r="G15" s="6">
        <f t="shared" si="1"/>
        <v>5.3078406803046731E-3</v>
      </c>
      <c r="H15" s="6"/>
      <c r="I15" s="65"/>
    </row>
    <row r="16" spans="2:9" x14ac:dyDescent="0.25">
      <c r="B16" s="5">
        <v>2011</v>
      </c>
      <c r="C16" s="6">
        <v>3.5000000000000003E-2</v>
      </c>
      <c r="D16" s="22">
        <f t="shared" si="0"/>
        <v>0.25</v>
      </c>
      <c r="E16" s="22">
        <f t="shared" si="2"/>
        <v>0.20300000000000004</v>
      </c>
      <c r="F16" s="1">
        <v>71600</v>
      </c>
      <c r="G16" s="6">
        <f t="shared" si="1"/>
        <v>2.7449442608257239E-3</v>
      </c>
      <c r="H16" s="6"/>
      <c r="I16" s="65"/>
    </row>
    <row r="17" spans="2:9" s="49" customFormat="1" x14ac:dyDescent="0.25">
      <c r="B17" s="5">
        <v>2012</v>
      </c>
      <c r="C17" s="6">
        <v>2.7E-2</v>
      </c>
      <c r="D17" s="22">
        <f t="shared" si="0"/>
        <v>0.27700000000000002</v>
      </c>
      <c r="E17" s="22">
        <f t="shared" si="2"/>
        <v>0.23000000000000004</v>
      </c>
      <c r="F17" s="1">
        <v>72000</v>
      </c>
      <c r="G17" s="6">
        <f t="shared" si="1"/>
        <v>5.5865921787709499E-3</v>
      </c>
      <c r="H17" s="6"/>
      <c r="I17" s="65"/>
    </row>
    <row r="18" spans="2:9" x14ac:dyDescent="0.25">
      <c r="B18" s="5">
        <v>2013</v>
      </c>
      <c r="C18" s="6">
        <v>1.2999999999999999E-2</v>
      </c>
      <c r="D18" s="22">
        <f t="shared" si="0"/>
        <v>0.29000000000000004</v>
      </c>
      <c r="E18" s="22">
        <f t="shared" si="2"/>
        <v>0.24300000000000005</v>
      </c>
      <c r="G18" s="6"/>
      <c r="H18" s="6"/>
      <c r="I18" s="65"/>
    </row>
    <row r="19" spans="2:9" x14ac:dyDescent="0.25">
      <c r="B19" s="7"/>
      <c r="C19" s="6"/>
    </row>
    <row r="20" spans="2:9" x14ac:dyDescent="0.25">
      <c r="B20" s="7"/>
      <c r="C20" s="1"/>
    </row>
  </sheetData>
  <mergeCells count="1">
    <mergeCell ref="D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Prop Levy</vt:lpstr>
      <vt:lpstr>Road Levy</vt:lpstr>
      <vt:lpstr>HH &amp; Per Cap. Income</vt:lpstr>
      <vt:lpstr>All Juris Prop Taxes</vt:lpstr>
      <vt:lpstr>County Sales Tax Receipts</vt:lpstr>
      <vt:lpstr>Opportunity Fund Analysis</vt:lpstr>
      <vt:lpstr>Real Prop Valuation History</vt:lpstr>
      <vt:lpstr>Price Deflator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JFM</dc:creator>
  <cp:lastModifiedBy>Edwin Heredia-Barrios</cp:lastModifiedBy>
  <cp:lastPrinted>2014-04-23T15:30:26Z</cp:lastPrinted>
  <dcterms:created xsi:type="dcterms:W3CDTF">2011-01-08T20:23:28Z</dcterms:created>
  <dcterms:modified xsi:type="dcterms:W3CDTF">2014-08-27T21:04:25Z</dcterms:modified>
</cp:coreProperties>
</file>