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K:\topicpages\finance\"/>
    </mc:Choice>
  </mc:AlternateContent>
  <xr:revisionPtr revIDLastSave="0" documentId="8_{CAE848D4-9BC6-49CB-A159-005046121E71}" xr6:coauthVersionLast="45" xr6:coauthVersionMax="45" xr10:uidLastSave="{00000000-0000-0000-0000-000000000000}"/>
  <bookViews>
    <workbookView xWindow="420" yWindow="705" windowWidth="19500" windowHeight="10215" activeTab="12" xr2:uid="{00000000-000D-0000-FFFF-FFFF00000000}"/>
  </bookViews>
  <sheets>
    <sheet name="Schedule 06 - Jan" sheetId="6" r:id="rId1"/>
    <sheet name="Feb" sheetId="7" r:id="rId2"/>
    <sheet name="Mar" sheetId="8" r:id="rId3"/>
    <sheet name="April" sheetId="9" r:id="rId4"/>
    <sheet name="May" sheetId="10" r:id="rId5"/>
    <sheet name="June" sheetId="11" r:id="rId6"/>
    <sheet name="July" sheetId="12" r:id="rId7"/>
    <sheet name="Aug" sheetId="13" r:id="rId8"/>
    <sheet name="Sept" sheetId="14" r:id="rId9"/>
    <sheet name="Oct" sheetId="15" r:id="rId10"/>
    <sheet name="Nov" sheetId="16" r:id="rId11"/>
    <sheet name="Dec" sheetId="17" r:id="rId12"/>
    <sheet name="CY 20XX" sheetId="18" r:id="rId13"/>
  </sheets>
  <definedNames>
    <definedName name="_xlnm.Print_Area" localSheetId="0">'Schedule 06 - Jan'!$A$1:$G$34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1" i="18" l="1"/>
  <c r="G19" i="18"/>
  <c r="G19" i="17"/>
  <c r="B18" i="17"/>
  <c r="G19" i="15"/>
  <c r="B18" i="16" s="1"/>
  <c r="G19" i="14"/>
  <c r="B18" i="15" s="1"/>
  <c r="C18" i="15" s="1"/>
  <c r="G19" i="13"/>
  <c r="B18" i="14" s="1"/>
  <c r="C18" i="14" s="1"/>
  <c r="B18" i="13"/>
  <c r="C18" i="13" s="1"/>
  <c r="B18" i="12"/>
  <c r="C18" i="12" s="1"/>
  <c r="G19" i="11"/>
  <c r="G19" i="10"/>
  <c r="B18" i="11" s="1"/>
  <c r="C18" i="11" s="1"/>
  <c r="G19" i="9"/>
  <c r="B18" i="10" s="1"/>
  <c r="C18" i="10" s="1"/>
  <c r="B26" i="7"/>
  <c r="G26" i="7" s="1"/>
  <c r="B26" i="8" s="1"/>
  <c r="G26" i="8" s="1"/>
  <c r="B26" i="9" s="1"/>
  <c r="G26" i="9" s="1"/>
  <c r="B26" i="10" s="1"/>
  <c r="G26" i="10" s="1"/>
  <c r="B26" i="11" s="1"/>
  <c r="G26" i="11" s="1"/>
  <c r="B26" i="12" s="1"/>
  <c r="G26" i="12" s="1"/>
  <c r="B26" i="13" s="1"/>
  <c r="G26" i="13" s="1"/>
  <c r="B26" i="14" s="1"/>
  <c r="G26" i="14" s="1"/>
  <c r="B26" i="15" s="1"/>
  <c r="G26" i="15" s="1"/>
  <c r="B26" i="16" s="1"/>
  <c r="G26" i="16" s="1"/>
  <c r="B26" i="17" s="1"/>
  <c r="G26" i="17" s="1"/>
  <c r="B26" i="18" s="1"/>
  <c r="G26" i="18" s="1"/>
  <c r="G19" i="8"/>
  <c r="B18" i="9" s="1"/>
  <c r="C18" i="9" s="1"/>
  <c r="C19" i="7"/>
  <c r="G19" i="7" s="1"/>
  <c r="B18" i="8" s="1"/>
  <c r="C9" i="6"/>
  <c r="G32" i="6"/>
  <c r="C18" i="8" l="1"/>
  <c r="C28" i="7" l="1"/>
  <c r="G21" i="18" l="1"/>
  <c r="G21" i="17"/>
  <c r="B20" i="17"/>
  <c r="E20" i="17" s="1"/>
  <c r="G21" i="16"/>
  <c r="G21" i="15"/>
  <c r="B20" i="16" s="1"/>
  <c r="E20" i="16" s="1"/>
  <c r="G21" i="14"/>
  <c r="B20" i="15" s="1"/>
  <c r="E20" i="15" s="1"/>
  <c r="G21" i="13"/>
  <c r="B20" i="14" s="1"/>
  <c r="E20" i="14" s="1"/>
  <c r="G21" i="12"/>
  <c r="B20" i="13" s="1"/>
  <c r="E20" i="13" s="1"/>
  <c r="G21" i="11"/>
  <c r="B20" i="12" s="1"/>
  <c r="E20" i="12" s="1"/>
  <c r="G21" i="10"/>
  <c r="B20" i="11" s="1"/>
  <c r="E20" i="11" s="1"/>
  <c r="G21" i="9"/>
  <c r="G21" i="8"/>
  <c r="B20" i="9" s="1"/>
  <c r="E20" i="9" s="1"/>
  <c r="G21" i="7"/>
  <c r="B20" i="8" s="1"/>
  <c r="E20" i="8" s="1"/>
  <c r="G21" i="6"/>
  <c r="B20" i="7" s="1"/>
  <c r="E20" i="7" s="1"/>
  <c r="E20" i="6"/>
  <c r="B20" i="10"/>
  <c r="E20" i="10" s="1"/>
  <c r="B32" i="7"/>
  <c r="G32" i="7" s="1"/>
  <c r="B32" i="8" s="1"/>
  <c r="G32" i="8" s="1"/>
  <c r="B32" i="9" s="1"/>
  <c r="G32" i="9" s="1"/>
  <c r="B32" i="10" s="1"/>
  <c r="G32" i="10" s="1"/>
  <c r="B32" i="11" s="1"/>
  <c r="G32" i="11" s="1"/>
  <c r="B32" i="12" s="1"/>
  <c r="G32" i="12" s="1"/>
  <c r="B32" i="13" s="1"/>
  <c r="G32" i="13" s="1"/>
  <c r="B32" i="14" s="1"/>
  <c r="G32" i="14" s="1"/>
  <c r="B32" i="15" s="1"/>
  <c r="G32" i="15" s="1"/>
  <c r="B32" i="16" s="1"/>
  <c r="G32" i="16" s="1"/>
  <c r="B32" i="17" s="1"/>
  <c r="G32" i="17" s="1"/>
  <c r="B20" i="18"/>
  <c r="E20" i="18" s="1"/>
  <c r="C18" i="18"/>
  <c r="B18" i="18"/>
  <c r="C10" i="18"/>
  <c r="C11" i="18"/>
  <c r="C12" i="18"/>
  <c r="C13" i="18"/>
  <c r="C14" i="18"/>
  <c r="D10" i="18"/>
  <c r="D11" i="18"/>
  <c r="D12" i="18"/>
  <c r="D13" i="18"/>
  <c r="D14" i="18"/>
  <c r="D9" i="18"/>
  <c r="E10" i="18"/>
  <c r="E11" i="18"/>
  <c r="E12" i="18"/>
  <c r="E13" i="18"/>
  <c r="E14" i="18"/>
  <c r="E9" i="18"/>
  <c r="F10" i="18"/>
  <c r="F11" i="18"/>
  <c r="F12" i="18"/>
  <c r="F13" i="18"/>
  <c r="F14" i="18"/>
  <c r="F9" i="18"/>
  <c r="C9" i="17"/>
  <c r="C9" i="18" s="1"/>
  <c r="C9" i="16"/>
  <c r="E32" i="18" l="1"/>
  <c r="C32" i="18"/>
  <c r="B32" i="18"/>
  <c r="B14" i="18"/>
  <c r="B13" i="18"/>
  <c r="B12" i="18"/>
  <c r="B11" i="18"/>
  <c r="B10" i="18"/>
  <c r="B9" i="18"/>
  <c r="G28" i="18"/>
  <c r="E28" i="18"/>
  <c r="C28" i="18"/>
  <c r="B28" i="18"/>
  <c r="I25" i="18"/>
  <c r="I24" i="18"/>
  <c r="I22" i="18"/>
  <c r="I21" i="18"/>
  <c r="I20" i="18"/>
  <c r="I19" i="18"/>
  <c r="I18" i="18"/>
  <c r="I32" i="17"/>
  <c r="G28" i="17"/>
  <c r="E28" i="17"/>
  <c r="C28" i="17"/>
  <c r="B28" i="17"/>
  <c r="I25" i="17"/>
  <c r="I24" i="17"/>
  <c r="I22" i="17"/>
  <c r="I21" i="17"/>
  <c r="I20" i="17"/>
  <c r="I19" i="17"/>
  <c r="I18" i="17"/>
  <c r="F15" i="17"/>
  <c r="E15" i="17"/>
  <c r="D15" i="17"/>
  <c r="C15" i="17"/>
  <c r="I32" i="16"/>
  <c r="G28" i="16"/>
  <c r="E28" i="16"/>
  <c r="C28" i="16"/>
  <c r="B28" i="16"/>
  <c r="I25" i="16"/>
  <c r="I24" i="16"/>
  <c r="I22" i="16"/>
  <c r="I21" i="16"/>
  <c r="I20" i="16"/>
  <c r="I19" i="16"/>
  <c r="I18" i="16"/>
  <c r="F15" i="16"/>
  <c r="E15" i="16"/>
  <c r="D15" i="16"/>
  <c r="C15" i="16"/>
  <c r="I32" i="15"/>
  <c r="G28" i="15"/>
  <c r="E28" i="15"/>
  <c r="C28" i="15"/>
  <c r="B28" i="15"/>
  <c r="I25" i="15"/>
  <c r="I24" i="15"/>
  <c r="I22" i="15"/>
  <c r="I21" i="15"/>
  <c r="I20" i="15"/>
  <c r="I19" i="15"/>
  <c r="I18" i="15"/>
  <c r="F15" i="15"/>
  <c r="E15" i="15"/>
  <c r="D15" i="15"/>
  <c r="C15" i="15"/>
  <c r="C33" i="15" s="1"/>
  <c r="I32" i="14"/>
  <c r="G28" i="14"/>
  <c r="E28" i="14"/>
  <c r="C28" i="14"/>
  <c r="B28" i="14"/>
  <c r="I25" i="14"/>
  <c r="I24" i="14"/>
  <c r="I22" i="14"/>
  <c r="I21" i="14"/>
  <c r="I20" i="14"/>
  <c r="I19" i="14"/>
  <c r="I18" i="14"/>
  <c r="F15" i="14"/>
  <c r="E15" i="14"/>
  <c r="D15" i="14"/>
  <c r="C15" i="14"/>
  <c r="I32" i="13"/>
  <c r="G28" i="13"/>
  <c r="E28" i="13"/>
  <c r="C28" i="13"/>
  <c r="B28" i="13"/>
  <c r="I25" i="13"/>
  <c r="I24" i="13"/>
  <c r="I22" i="13"/>
  <c r="I21" i="13"/>
  <c r="I20" i="13"/>
  <c r="I19" i="13"/>
  <c r="I18" i="13"/>
  <c r="F15" i="13"/>
  <c r="E15" i="13"/>
  <c r="D15" i="13"/>
  <c r="C15" i="13"/>
  <c r="I32" i="12"/>
  <c r="G28" i="12"/>
  <c r="E28" i="12"/>
  <c r="C28" i="12"/>
  <c r="B28" i="12"/>
  <c r="I25" i="12"/>
  <c r="I24" i="12"/>
  <c r="I22" i="12"/>
  <c r="I21" i="12"/>
  <c r="I20" i="12"/>
  <c r="I19" i="12"/>
  <c r="I18" i="12"/>
  <c r="F15" i="12"/>
  <c r="E15" i="12"/>
  <c r="D15" i="12"/>
  <c r="C15" i="12"/>
  <c r="I32" i="11"/>
  <c r="G28" i="11"/>
  <c r="E28" i="11"/>
  <c r="C28" i="11"/>
  <c r="B28" i="11"/>
  <c r="I25" i="11"/>
  <c r="I24" i="11"/>
  <c r="I22" i="11"/>
  <c r="I21" i="11"/>
  <c r="I20" i="11"/>
  <c r="I19" i="11"/>
  <c r="I18" i="11"/>
  <c r="F15" i="11"/>
  <c r="E15" i="11"/>
  <c r="D15" i="11"/>
  <c r="C15" i="11"/>
  <c r="I32" i="10"/>
  <c r="G28" i="10"/>
  <c r="E28" i="10"/>
  <c r="C28" i="10"/>
  <c r="B28" i="10"/>
  <c r="I25" i="10"/>
  <c r="I24" i="10"/>
  <c r="I22" i="10"/>
  <c r="I21" i="10"/>
  <c r="I20" i="10"/>
  <c r="I19" i="10"/>
  <c r="I18" i="10"/>
  <c r="F15" i="10"/>
  <c r="E15" i="10"/>
  <c r="D15" i="10"/>
  <c r="C15" i="10"/>
  <c r="I32" i="9"/>
  <c r="G28" i="9"/>
  <c r="E28" i="9"/>
  <c r="C28" i="9"/>
  <c r="B28" i="9"/>
  <c r="I25" i="9"/>
  <c r="I24" i="9"/>
  <c r="I22" i="9"/>
  <c r="I21" i="9"/>
  <c r="I20" i="9"/>
  <c r="I19" i="9"/>
  <c r="I18" i="9"/>
  <c r="F15" i="9"/>
  <c r="E15" i="9"/>
  <c r="D15" i="9"/>
  <c r="C15" i="9"/>
  <c r="I32" i="8"/>
  <c r="G28" i="8"/>
  <c r="E28" i="8"/>
  <c r="C28" i="8"/>
  <c r="B28" i="8"/>
  <c r="I25" i="8"/>
  <c r="I24" i="8"/>
  <c r="I22" i="8"/>
  <c r="I21" i="8"/>
  <c r="I20" i="8"/>
  <c r="I19" i="8"/>
  <c r="I18" i="8"/>
  <c r="F15" i="8"/>
  <c r="E15" i="8"/>
  <c r="D15" i="8"/>
  <c r="C15" i="8"/>
  <c r="B14" i="7"/>
  <c r="G14" i="7" s="1"/>
  <c r="I32" i="7"/>
  <c r="G28" i="7"/>
  <c r="E28" i="7"/>
  <c r="B28" i="7"/>
  <c r="I25" i="7"/>
  <c r="I24" i="7"/>
  <c r="I22" i="7"/>
  <c r="I21" i="7"/>
  <c r="I20" i="7"/>
  <c r="I19" i="7"/>
  <c r="I18" i="7"/>
  <c r="F15" i="7"/>
  <c r="D15" i="7"/>
  <c r="E15" i="7"/>
  <c r="C15" i="7"/>
  <c r="G9" i="6"/>
  <c r="G10" i="6"/>
  <c r="G11" i="6"/>
  <c r="G12" i="6"/>
  <c r="G13" i="6"/>
  <c r="G14" i="6"/>
  <c r="I14" i="7" l="1"/>
  <c r="B14" i="8"/>
  <c r="C33" i="17"/>
  <c r="C33" i="14"/>
  <c r="C33" i="11"/>
  <c r="E33" i="17"/>
  <c r="E33" i="13"/>
  <c r="E33" i="15"/>
  <c r="E33" i="11"/>
  <c r="E33" i="12"/>
  <c r="E33" i="8"/>
  <c r="G32" i="18"/>
  <c r="I32" i="18" s="1"/>
  <c r="B13" i="7"/>
  <c r="G13" i="7" s="1"/>
  <c r="B11" i="7"/>
  <c r="G11" i="7" s="1"/>
  <c r="B15" i="18"/>
  <c r="B33" i="18" s="1"/>
  <c r="C33" i="9"/>
  <c r="C33" i="10"/>
  <c r="B10" i="7"/>
  <c r="G10" i="7" s="1"/>
  <c r="E33" i="14"/>
  <c r="C33" i="16"/>
  <c r="C33" i="7"/>
  <c r="E33" i="7"/>
  <c r="G14" i="8"/>
  <c r="E33" i="9"/>
  <c r="E33" i="10"/>
  <c r="C33" i="12"/>
  <c r="C33" i="13"/>
  <c r="B12" i="7"/>
  <c r="G12" i="7" s="1"/>
  <c r="C33" i="8"/>
  <c r="E33" i="16"/>
  <c r="G10" i="18"/>
  <c r="I10" i="18" s="1"/>
  <c r="B9" i="7"/>
  <c r="F15" i="18"/>
  <c r="E15" i="18"/>
  <c r="E33" i="18" s="1"/>
  <c r="G14" i="18"/>
  <c r="I14" i="18" s="1"/>
  <c r="D15" i="18"/>
  <c r="C15" i="18"/>
  <c r="C33" i="18" s="1"/>
  <c r="G12" i="18"/>
  <c r="I12" i="18" s="1"/>
  <c r="G9" i="18"/>
  <c r="G11" i="18"/>
  <c r="I11" i="18" s="1"/>
  <c r="G13" i="18"/>
  <c r="I13" i="18" s="1"/>
  <c r="I18" i="6"/>
  <c r="I19" i="6"/>
  <c r="I20" i="6"/>
  <c r="I21" i="6"/>
  <c r="I22" i="6"/>
  <c r="I24" i="6"/>
  <c r="I25" i="6"/>
  <c r="I12" i="7" l="1"/>
  <c r="B12" i="8"/>
  <c r="G12" i="8" s="1"/>
  <c r="I10" i="7"/>
  <c r="B10" i="8"/>
  <c r="G10" i="8" s="1"/>
  <c r="I14" i="8"/>
  <c r="B14" i="9"/>
  <c r="G14" i="9" s="1"/>
  <c r="I11" i="7"/>
  <c r="B11" i="8"/>
  <c r="G11" i="8" s="1"/>
  <c r="I13" i="7"/>
  <c r="B13" i="8"/>
  <c r="B15" i="7"/>
  <c r="B33" i="7" s="1"/>
  <c r="G9" i="7"/>
  <c r="G15" i="18"/>
  <c r="G33" i="18" s="1"/>
  <c r="I9" i="18"/>
  <c r="G28" i="6"/>
  <c r="E28" i="6"/>
  <c r="C28" i="6"/>
  <c r="B28" i="6"/>
  <c r="F15" i="6"/>
  <c r="E15" i="6"/>
  <c r="D15" i="6"/>
  <c r="C15" i="6"/>
  <c r="B15" i="6"/>
  <c r="I14" i="6"/>
  <c r="I13" i="6"/>
  <c r="I12" i="6"/>
  <c r="I11" i="6"/>
  <c r="I10" i="6"/>
  <c r="I9" i="6"/>
  <c r="I14" i="9" l="1"/>
  <c r="B14" i="10"/>
  <c r="G14" i="10" s="1"/>
  <c r="I10" i="8"/>
  <c r="B10" i="9"/>
  <c r="G10" i="9" s="1"/>
  <c r="I12" i="8"/>
  <c r="B12" i="9"/>
  <c r="G12" i="9" s="1"/>
  <c r="G15" i="7"/>
  <c r="G33" i="7" s="1"/>
  <c r="B9" i="8"/>
  <c r="G9" i="8" s="1"/>
  <c r="B9" i="9" s="1"/>
  <c r="G9" i="9" s="1"/>
  <c r="I11" i="8"/>
  <c r="B11" i="9"/>
  <c r="G11" i="9" s="1"/>
  <c r="G13" i="8"/>
  <c r="C33" i="6"/>
  <c r="B33" i="6"/>
  <c r="E33" i="6"/>
  <c r="I15" i="18"/>
  <c r="I9" i="7"/>
  <c r="G15" i="6"/>
  <c r="G33" i="6" s="1"/>
  <c r="I32" i="6"/>
  <c r="I12" i="9" l="1"/>
  <c r="B12" i="10"/>
  <c r="G12" i="10" s="1"/>
  <c r="I10" i="9"/>
  <c r="B10" i="10"/>
  <c r="I14" i="10"/>
  <c r="B14" i="11"/>
  <c r="G14" i="11" s="1"/>
  <c r="I15" i="7"/>
  <c r="B15" i="8"/>
  <c r="B33" i="8" s="1"/>
  <c r="I9" i="8"/>
  <c r="I9" i="9"/>
  <c r="B9" i="10"/>
  <c r="I11" i="9"/>
  <c r="B11" i="10"/>
  <c r="G11" i="10" s="1"/>
  <c r="I13" i="8"/>
  <c r="B13" i="9"/>
  <c r="G15" i="8"/>
  <c r="I15" i="6"/>
  <c r="I14" i="11" l="1"/>
  <c r="B14" i="12"/>
  <c r="G14" i="12" s="1"/>
  <c r="G10" i="10"/>
  <c r="B10" i="11" s="1"/>
  <c r="G10" i="11" s="1"/>
  <c r="I12" i="10"/>
  <c r="B12" i="11"/>
  <c r="G12" i="11" s="1"/>
  <c r="G9" i="10"/>
  <c r="B9" i="11" s="1"/>
  <c r="I11" i="10"/>
  <c r="B11" i="11"/>
  <c r="G11" i="11" s="1"/>
  <c r="G13" i="9"/>
  <c r="I13" i="9" s="1"/>
  <c r="B15" i="9"/>
  <c r="G33" i="8"/>
  <c r="I15" i="8"/>
  <c r="I14" i="12" l="1"/>
  <c r="B14" i="13"/>
  <c r="G14" i="13" s="1"/>
  <c r="I12" i="11"/>
  <c r="B12" i="12"/>
  <c r="G12" i="12" s="1"/>
  <c r="I10" i="11"/>
  <c r="B10" i="12"/>
  <c r="G10" i="12" s="1"/>
  <c r="I10" i="10"/>
  <c r="I9" i="10"/>
  <c r="G9" i="11"/>
  <c r="B9" i="12" s="1"/>
  <c r="I11" i="11"/>
  <c r="B11" i="12"/>
  <c r="G11" i="12" s="1"/>
  <c r="B33" i="9"/>
  <c r="B13" i="10"/>
  <c r="G15" i="9"/>
  <c r="G33" i="9" s="1"/>
  <c r="I10" i="12" l="1"/>
  <c r="B10" i="13"/>
  <c r="G10" i="13" s="1"/>
  <c r="I14" i="13"/>
  <c r="B14" i="14"/>
  <c r="I12" i="12"/>
  <c r="B12" i="13"/>
  <c r="G12" i="13" s="1"/>
  <c r="I9" i="11"/>
  <c r="G9" i="12"/>
  <c r="B9" i="13" s="1"/>
  <c r="I11" i="12"/>
  <c r="B11" i="13"/>
  <c r="G13" i="10"/>
  <c r="B15" i="10"/>
  <c r="I15" i="9"/>
  <c r="I12" i="13" l="1"/>
  <c r="B12" i="14"/>
  <c r="I10" i="13"/>
  <c r="B10" i="14"/>
  <c r="G14" i="14"/>
  <c r="B14" i="15" s="1"/>
  <c r="I14" i="14"/>
  <c r="I9" i="12"/>
  <c r="G9" i="13"/>
  <c r="B9" i="14" s="1"/>
  <c r="G11" i="13"/>
  <c r="B11" i="14" s="1"/>
  <c r="G11" i="14" s="1"/>
  <c r="I13" i="10"/>
  <c r="B13" i="11"/>
  <c r="G15" i="10"/>
  <c r="G33" i="10" s="1"/>
  <c r="B33" i="10"/>
  <c r="G14" i="15" l="1"/>
  <c r="B14" i="16" s="1"/>
  <c r="G14" i="16" s="1"/>
  <c r="G12" i="14"/>
  <c r="B12" i="15" s="1"/>
  <c r="I12" i="14"/>
  <c r="G10" i="14"/>
  <c r="B10" i="15" s="1"/>
  <c r="I10" i="14"/>
  <c r="I9" i="13"/>
  <c r="G9" i="14"/>
  <c r="B9" i="15" s="1"/>
  <c r="I11" i="14"/>
  <c r="B11" i="15"/>
  <c r="G11" i="15" s="1"/>
  <c r="I11" i="13"/>
  <c r="I15" i="10"/>
  <c r="G13" i="11"/>
  <c r="B15" i="11"/>
  <c r="G10" i="15" l="1"/>
  <c r="B10" i="16" s="1"/>
  <c r="G10" i="16" s="1"/>
  <c r="I10" i="15"/>
  <c r="G12" i="15"/>
  <c r="B12" i="16" s="1"/>
  <c r="I12" i="15"/>
  <c r="I14" i="16"/>
  <c r="B14" i="17"/>
  <c r="G14" i="17" s="1"/>
  <c r="I14" i="17" s="1"/>
  <c r="I14" i="15"/>
  <c r="I9" i="14"/>
  <c r="G9" i="15"/>
  <c r="B9" i="16" s="1"/>
  <c r="I11" i="15"/>
  <c r="B11" i="16"/>
  <c r="G11" i="16" s="1"/>
  <c r="I13" i="11"/>
  <c r="B13" i="12"/>
  <c r="G15" i="11"/>
  <c r="G33" i="11" s="1"/>
  <c r="B33" i="11"/>
  <c r="G12" i="16" l="1"/>
  <c r="B12" i="17" s="1"/>
  <c r="G12" i="17" s="1"/>
  <c r="I12" i="17" s="1"/>
  <c r="I12" i="16"/>
  <c r="I10" i="16"/>
  <c r="B10" i="17"/>
  <c r="I9" i="15"/>
  <c r="G9" i="16"/>
  <c r="B9" i="17" s="1"/>
  <c r="I11" i="16"/>
  <c r="B11" i="17"/>
  <c r="G11" i="17" s="1"/>
  <c r="I11" i="17" s="1"/>
  <c r="I15" i="11"/>
  <c r="G13" i="12"/>
  <c r="B15" i="12"/>
  <c r="G10" i="17" l="1"/>
  <c r="I10" i="17"/>
  <c r="I9" i="16"/>
  <c r="G9" i="17"/>
  <c r="I9" i="17" s="1"/>
  <c r="I13" i="12"/>
  <c r="B13" i="13"/>
  <c r="G15" i="12"/>
  <c r="G33" i="12" s="1"/>
  <c r="B33" i="12"/>
  <c r="I15" i="12"/>
  <c r="G13" i="13" l="1"/>
  <c r="B15" i="13"/>
  <c r="B33" i="13" l="1"/>
  <c r="I13" i="13"/>
  <c r="B13" i="14"/>
  <c r="G15" i="13"/>
  <c r="G33" i="13" s="1"/>
  <c r="G13" i="14" l="1"/>
  <c r="B15" i="14"/>
  <c r="I15" i="13"/>
  <c r="B33" i="14" l="1"/>
  <c r="I13" i="14"/>
  <c r="B13" i="15"/>
  <c r="G15" i="14"/>
  <c r="G33" i="14" s="1"/>
  <c r="G13" i="15" l="1"/>
  <c r="B15" i="15"/>
  <c r="I15" i="14"/>
  <c r="B13" i="16" l="1"/>
  <c r="G15" i="15"/>
  <c r="G33" i="15" s="1"/>
  <c r="B33" i="15"/>
  <c r="I13" i="15"/>
  <c r="I15" i="15" l="1"/>
  <c r="G13" i="16"/>
  <c r="B15" i="16"/>
  <c r="I13" i="16" l="1"/>
  <c r="B13" i="17"/>
  <c r="G15" i="16"/>
  <c r="G33" i="16" s="1"/>
  <c r="B33" i="16"/>
  <c r="I15" i="16" l="1"/>
  <c r="G13" i="17"/>
  <c r="B15" i="17"/>
  <c r="B33" i="17" l="1"/>
  <c r="I13" i="17"/>
  <c r="G15" i="17"/>
  <c r="G33" i="17" s="1"/>
  <c r="I15" i="17" l="1"/>
</calcChain>
</file>

<file path=xl/sharedStrings.xml><?xml version="1.0" encoding="utf-8"?>
<sst xmlns="http://schemas.openxmlformats.org/spreadsheetml/2006/main" count="625" uniqueCount="67">
  <si>
    <t>FROM BANK STATEMENTS</t>
  </si>
  <si>
    <t>SCHEDULE SUMMARY OF BANK RECONCLIATION</t>
  </si>
  <si>
    <t>Inter-bank transfers In
(4)</t>
  </si>
  <si>
    <t>Inter-bank transfers out
(6)</t>
  </si>
  <si>
    <t>FROM GENERAL LEDGER</t>
  </si>
  <si>
    <t>+</t>
  </si>
  <si>
    <t>-</t>
  </si>
  <si>
    <t>Check Figure</t>
  </si>
  <si>
    <t>Bank Totals</t>
  </si>
  <si>
    <t>Beginning Deposits in Transit (8)</t>
  </si>
  <si>
    <t>Year-end Deposits in Transit (9)</t>
  </si>
  <si>
    <t>Beginning Outstanding &amp; Open Period Items (10)</t>
  </si>
  <si>
    <t>Year-end Outstanding &amp; Open Period Items (11)</t>
  </si>
  <si>
    <t>NSF Checks (12)</t>
  </si>
  <si>
    <t>Cancellation of unredeemed checks/warrants (13)</t>
  </si>
  <si>
    <t>Interfund transactions (14)</t>
  </si>
  <si>
    <t>Netted Transactions (15)</t>
  </si>
  <si>
    <t>Authorized balance of revolving, petty cash and change funds (16)</t>
  </si>
  <si>
    <t>+ / -</t>
  </si>
  <si>
    <t>Disbursements
(5)</t>
  </si>
  <si>
    <t>Ending Bank Balance
(7)</t>
  </si>
  <si>
    <t>Receipts
(3)</t>
  </si>
  <si>
    <t>Beginning Bank Balance
(2)</t>
  </si>
  <si>
    <t>Bank &amp; Investment Account name
(1)</t>
  </si>
  <si>
    <t>Unreconciled Variance (23)</t>
  </si>
  <si>
    <t>General Ledger Totals (18)</t>
  </si>
  <si>
    <t>RECONCILING ITEMS</t>
  </si>
  <si>
    <t>Other Reconciling Items, net (17)</t>
  </si>
  <si>
    <t>Reconciling Items Totals</t>
  </si>
  <si>
    <t>Deposits</t>
  </si>
  <si>
    <t>Withdrawals</t>
  </si>
  <si>
    <t xml:space="preserve">Revenues &amp; Other Increases
(20) </t>
  </si>
  <si>
    <t>Expenditures &amp; Other Decreases
(21)</t>
  </si>
  <si>
    <t>Beginning Cash &amp; Investment Balance
(19)</t>
  </si>
  <si>
    <t>Ending Cash &amp; Investment Balance
(22)</t>
  </si>
  <si>
    <t>LGIP</t>
  </si>
  <si>
    <t>Beginning Cash &amp; Investment Balance
(19)</t>
  </si>
  <si>
    <t xml:space="preserve">Revenues &amp; Other Increases
(20) </t>
  </si>
  <si>
    <t>Expenditures &amp; Other Decreases
(21)</t>
  </si>
  <si>
    <t>Ending Cash &amp; Investment Balance
(22)</t>
  </si>
  <si>
    <t>Month-end Deposits in Transit (9)</t>
  </si>
  <si>
    <t>Beginning Outstanding (10)</t>
  </si>
  <si>
    <t>Month-end Outstanding  (11)</t>
  </si>
  <si>
    <t>Beginning Outstanding  (10)</t>
  </si>
  <si>
    <t>Month-end Outstanding (11)</t>
  </si>
  <si>
    <t>Year-end Outstanding  (11)</t>
  </si>
  <si>
    <t>MCAG No xxxx</t>
  </si>
  <si>
    <t>City of  Perfect</t>
  </si>
  <si>
    <t>Public Funds Checking-XXX</t>
  </si>
  <si>
    <t>Public Funds Money Mrkt-XXXX</t>
  </si>
  <si>
    <t>N.C. #xxx</t>
  </si>
  <si>
    <t>SCHEDULE 06 - SUMMARY OF BANK RECONCLIATION</t>
  </si>
  <si>
    <t>For the Calendar Year ending December 31, 20XX</t>
  </si>
  <si>
    <t xml:space="preserve">Note: reconciliaiton difference over the course of the year is immaterial, however individual monthly reconciliations should eliminate this reconciliatio difference. The intent of this workbook is to allow the user to evaluate on a monthly basis. </t>
  </si>
  <si>
    <t>For the Fiscal period ended September 30, 20XX</t>
  </si>
  <si>
    <t>For the Fiscal period ended October 31, 20XX</t>
  </si>
  <si>
    <t>For the Fiscal period ended November 30, 20XX</t>
  </si>
  <si>
    <t>For the Fiscal period ended December 31, 20XX</t>
  </si>
  <si>
    <t>For the Fiscal period ended January 31,20XX</t>
  </si>
  <si>
    <t>For the Fiscal period ended February 29, 20XX</t>
  </si>
  <si>
    <t>For the Fiscal period ended March 31, 20XX</t>
  </si>
  <si>
    <t>For the Fiscal period ended April 30, 20XX</t>
  </si>
  <si>
    <t>For the Fiscal period ended May 31, 20XX</t>
  </si>
  <si>
    <t>For the Fiscal period ended June 30, 20XX</t>
  </si>
  <si>
    <t>For the Fiscal period ended July 31, 20XX</t>
  </si>
  <si>
    <t>For the Fiscal period ended August 31, 20XX</t>
  </si>
  <si>
    <t>SAMPLE (FOR CITIES AND COUNTIES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</si>
</sst>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8" x14ac:knownFonts="1">
    <font>
      <sz val="11"/>
      <color theme="1"/>
      <name val="Calibri"/>
      <family val="2"/>
      <scheme val="minor"/>
    </font>
    <font>
      <sz val="11"/>
      <color rgb="FF000000"/>
      <name val="Calibri"/>
      <family val="2"/>
      <scheme val="minor"/>
    </font>
    <font>
      <sz val="11"/>
      <color theme="1"/>
      <name val="Calibri"/>
      <family val="2"/>
      <scheme val="minor"/>
    </font>
    <font>
      <b/>
      <sz val="11"/>
      <color rgb="FF000000"/>
      <name val="Calibri"/>
      <family val="2"/>
      <scheme val="minor"/>
    </font>
    <font>
      <b/>
      <sz val="11"/>
      <color theme="1"/>
      <name val="Calibri"/>
      <family val="2"/>
      <scheme val="minor"/>
    </font>
    <font>
      <i/>
      <sz val="11"/>
      <color rgb="FF000000"/>
      <name val="Calibri"/>
      <family val="2"/>
      <scheme val="minor"/>
    </font>
    <font>
      <b/>
      <sz val="11"/>
      <name val="Calibri"/>
      <family val="2"/>
      <scheme val="minor"/>
    </font>
    <font>
      <b/>
      <sz val="18"/>
      <color theme="1"/>
      <name val="Calibri"/>
      <family val="2"/>
      <scheme val="minor"/>
    </font>
  </fonts>
  <fills count="7">
    <fill>
      <patternFill patternType="none"/>
    </fill>
    <fill>
      <patternFill patternType="gray125"/>
    </fill>
    <fill>
      <patternFill patternType="solid">
        <fgColor rgb="FFE7E6E6"/>
        <bgColor indexed="64"/>
      </patternFill>
    </fill>
    <fill>
      <patternFill patternType="solid">
        <fgColor theme="0"/>
        <bgColor indexed="64"/>
      </patternFill>
    </fill>
    <fill>
      <patternFill patternType="solid">
        <fgColor theme="2"/>
        <bgColor indexed="64"/>
      </patternFill>
    </fill>
    <fill>
      <patternFill patternType="solid">
        <fgColor theme="2" tint="-0.249977111117893"/>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xf numFmtId="44" fontId="2" fillId="0" borderId="0" applyFont="0" applyFill="0" applyBorder="0" applyAlignment="0" applyProtection="0"/>
  </cellStyleXfs>
  <cellXfs count="59">
    <xf numFmtId="0" fontId="0" fillId="0" borderId="0" xfId="0"/>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0" fillId="0" borderId="0" xfId="0" applyFont="1" applyAlignment="1">
      <alignment vertical="center" wrapText="1"/>
    </xf>
    <xf numFmtId="0" fontId="0" fillId="0" borderId="0" xfId="0" quotePrefix="1" applyFont="1" applyAlignment="1">
      <alignment vertical="center" wrapText="1"/>
    </xf>
    <xf numFmtId="164" fontId="1" fillId="3" borderId="1" xfId="1" applyNumberFormat="1" applyFont="1" applyFill="1" applyBorder="1" applyAlignment="1">
      <alignment vertical="center" wrapText="1"/>
    </xf>
    <xf numFmtId="0" fontId="5" fillId="3" borderId="1" xfId="0" applyFont="1" applyFill="1" applyBorder="1" applyAlignment="1">
      <alignment horizontal="left" vertical="center" wrapText="1"/>
    </xf>
    <xf numFmtId="0" fontId="1" fillId="3" borderId="0" xfId="0" applyFont="1" applyFill="1" applyBorder="1" applyAlignment="1">
      <alignment horizontal="center" vertical="center" wrapText="1"/>
    </xf>
    <xf numFmtId="0" fontId="0"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Alignment="1">
      <alignment vertical="center"/>
    </xf>
    <xf numFmtId="0" fontId="0" fillId="0" borderId="0" xfId="0" applyAlignment="1">
      <alignment vertical="center"/>
    </xf>
    <xf numFmtId="0" fontId="4" fillId="0" borderId="0" xfId="0" applyFont="1" applyFill="1" applyAlignment="1">
      <alignment horizontal="center" vertical="center"/>
    </xf>
    <xf numFmtId="0" fontId="0" fillId="0" borderId="1" xfId="0" applyFont="1" applyBorder="1" applyAlignment="1">
      <alignment vertical="center" wrapText="1"/>
    </xf>
    <xf numFmtId="164" fontId="1" fillId="0" borderId="1" xfId="1" applyNumberFormat="1" applyFont="1" applyFill="1" applyBorder="1" applyAlignment="1">
      <alignment vertical="center" wrapText="1"/>
    </xf>
    <xf numFmtId="164" fontId="6" fillId="5" borderId="0" xfId="1" applyNumberFormat="1" applyFont="1" applyFill="1" applyBorder="1" applyAlignment="1" applyProtection="1">
      <alignment vertical="center" wrapText="1"/>
    </xf>
    <xf numFmtId="164" fontId="1" fillId="3" borderId="3" xfId="1" applyNumberFormat="1" applyFont="1" applyFill="1" applyBorder="1" applyAlignment="1">
      <alignment vertical="center" wrapText="1"/>
    </xf>
    <xf numFmtId="0" fontId="4" fillId="0" borderId="1" xfId="0" applyFont="1" applyBorder="1" applyAlignment="1">
      <alignment vertical="center"/>
    </xf>
    <xf numFmtId="0" fontId="0" fillId="0" borderId="1" xfId="0" applyFont="1" applyBorder="1" applyAlignment="1">
      <alignment horizontal="center" vertical="center"/>
    </xf>
    <xf numFmtId="164" fontId="0" fillId="0" borderId="1" xfId="0" applyNumberFormat="1" applyFont="1" applyBorder="1" applyAlignment="1">
      <alignment horizontal="center" vertical="center"/>
    </xf>
    <xf numFmtId="164" fontId="4" fillId="0" borderId="1" xfId="0" applyNumberFormat="1" applyFont="1" applyBorder="1" applyAlignment="1">
      <alignment vertical="center"/>
    </xf>
    <xf numFmtId="164" fontId="4" fillId="3" borderId="1" xfId="1" applyNumberFormat="1" applyFont="1" applyFill="1" applyBorder="1" applyAlignment="1">
      <alignment vertical="center"/>
    </xf>
    <xf numFmtId="164" fontId="1" fillId="0" borderId="1" xfId="1" quotePrefix="1" applyNumberFormat="1" applyFont="1" applyFill="1" applyBorder="1" applyAlignment="1">
      <alignment vertical="center" wrapText="1"/>
    </xf>
    <xf numFmtId="164" fontId="6" fillId="5" borderId="4" xfId="1" applyNumberFormat="1" applyFont="1" applyFill="1" applyBorder="1" applyAlignment="1" applyProtection="1">
      <alignment vertical="center" wrapText="1"/>
    </xf>
    <xf numFmtId="164" fontId="6" fillId="5" borderId="5" xfId="1" applyNumberFormat="1" applyFont="1" applyFill="1" applyBorder="1" applyAlignment="1" applyProtection="1">
      <alignment vertical="center" wrapText="1"/>
    </xf>
    <xf numFmtId="164" fontId="6" fillId="5" borderId="3" xfId="1" applyNumberFormat="1" applyFont="1" applyFill="1" applyBorder="1" applyAlignment="1" applyProtection="1">
      <alignment vertical="center" wrapText="1"/>
    </xf>
    <xf numFmtId="164" fontId="4" fillId="3" borderId="6" xfId="1" applyNumberFormat="1" applyFont="1" applyFill="1" applyBorder="1" applyAlignment="1">
      <alignment vertical="center"/>
    </xf>
    <xf numFmtId="164" fontId="6" fillId="5" borderId="8" xfId="1" applyNumberFormat="1" applyFont="1" applyFill="1" applyBorder="1" applyAlignment="1" applyProtection="1">
      <alignment vertical="center" wrapText="1"/>
    </xf>
    <xf numFmtId="164" fontId="4" fillId="3" borderId="7" xfId="1" applyNumberFormat="1" applyFont="1" applyFill="1" applyBorder="1" applyAlignment="1">
      <alignment vertical="center"/>
    </xf>
    <xf numFmtId="0" fontId="3" fillId="0" borderId="1" xfId="0" applyFont="1" applyFill="1" applyBorder="1" applyAlignment="1">
      <alignment horizontal="center" wrapText="1"/>
    </xf>
    <xf numFmtId="0" fontId="4" fillId="3" borderId="1" xfId="0" applyFont="1" applyFill="1" applyBorder="1" applyAlignment="1">
      <alignment vertical="center" wrapText="1"/>
    </xf>
    <xf numFmtId="0" fontId="3" fillId="3" borderId="2" xfId="0" applyFont="1" applyFill="1" applyBorder="1" applyAlignment="1">
      <alignment horizontal="center" vertical="top" wrapText="1"/>
    </xf>
    <xf numFmtId="0" fontId="3" fillId="0" borderId="6" xfId="0" applyFont="1" applyFill="1" applyBorder="1" applyAlignment="1">
      <alignment horizontal="center" vertical="top" wrapText="1"/>
    </xf>
    <xf numFmtId="164" fontId="6" fillId="5" borderId="2" xfId="1" applyNumberFormat="1" applyFont="1" applyFill="1" applyBorder="1" applyAlignment="1" applyProtection="1">
      <alignment horizontal="center" vertical="top" wrapText="1"/>
    </xf>
    <xf numFmtId="0" fontId="3" fillId="0" borderId="9" xfId="0" applyFont="1" applyFill="1" applyBorder="1" applyAlignment="1">
      <alignment horizontal="center" vertical="top" wrapText="1"/>
    </xf>
    <xf numFmtId="0" fontId="4" fillId="3" borderId="2" xfId="0" applyFont="1" applyFill="1" applyBorder="1" applyAlignment="1">
      <alignment wrapText="1"/>
    </xf>
    <xf numFmtId="0" fontId="4" fillId="3" borderId="3" xfId="0" applyFont="1" applyFill="1" applyBorder="1" applyAlignment="1">
      <alignment wrapText="1"/>
    </xf>
    <xf numFmtId="0" fontId="3" fillId="0" borderId="1" xfId="0" applyFont="1" applyFill="1" applyBorder="1" applyAlignment="1">
      <alignment horizontal="center" wrapText="1"/>
    </xf>
    <xf numFmtId="44" fontId="1" fillId="3" borderId="1" xfId="1" applyNumberFormat="1" applyFont="1" applyFill="1" applyBorder="1" applyAlignment="1">
      <alignment vertical="center" wrapText="1"/>
    </xf>
    <xf numFmtId="44" fontId="1" fillId="3" borderId="1" xfId="1" quotePrefix="1" applyNumberFormat="1" applyFont="1" applyFill="1" applyBorder="1" applyAlignment="1">
      <alignment vertical="center" wrapText="1"/>
    </xf>
    <xf numFmtId="44" fontId="3" fillId="3" borderId="1" xfId="1" applyNumberFormat="1" applyFont="1" applyFill="1" applyBorder="1" applyAlignment="1">
      <alignment vertical="center" wrapText="1"/>
    </xf>
    <xf numFmtId="44" fontId="4" fillId="3" borderId="1" xfId="1" applyNumberFormat="1" applyFont="1" applyFill="1" applyBorder="1" applyAlignment="1">
      <alignment vertical="center"/>
    </xf>
    <xf numFmtId="44" fontId="4" fillId="0" borderId="1" xfId="0" applyNumberFormat="1" applyFont="1" applyBorder="1" applyAlignment="1">
      <alignment vertical="center"/>
    </xf>
    <xf numFmtId="164" fontId="4" fillId="5" borderId="6" xfId="1" applyNumberFormat="1" applyFont="1" applyFill="1" applyBorder="1" applyAlignment="1">
      <alignment vertical="center"/>
    </xf>
    <xf numFmtId="164" fontId="4" fillId="6" borderId="7" xfId="0" applyNumberFormat="1" applyFont="1" applyFill="1" applyBorder="1" applyAlignment="1">
      <alignment vertical="center"/>
    </xf>
    <xf numFmtId="164" fontId="4" fillId="6" borderId="6" xfId="0" applyNumberFormat="1" applyFont="1" applyFill="1" applyBorder="1" applyAlignment="1">
      <alignment vertical="center"/>
    </xf>
    <xf numFmtId="164" fontId="4" fillId="6" borderId="1" xfId="0" applyNumberFormat="1" applyFont="1" applyFill="1" applyBorder="1" applyAlignment="1">
      <alignment vertical="center"/>
    </xf>
    <xf numFmtId="0" fontId="0" fillId="0" borderId="0" xfId="0" applyFill="1" applyAlignment="1">
      <alignment vertical="center"/>
    </xf>
    <xf numFmtId="44" fontId="1" fillId="0" borderId="1" xfId="1" applyNumberFormat="1" applyFont="1" applyFill="1" applyBorder="1" applyAlignment="1">
      <alignment vertical="center" wrapText="1"/>
    </xf>
    <xf numFmtId="44" fontId="4" fillId="0" borderId="1" xfId="1" applyNumberFormat="1" applyFont="1" applyFill="1" applyBorder="1" applyAlignment="1">
      <alignmen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4" borderId="1" xfId="0" applyFont="1" applyFill="1" applyBorder="1" applyAlignment="1">
      <alignment horizontal="center" vertical="center"/>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1" xfId="0" applyFont="1" applyFill="1" applyBorder="1" applyAlignment="1">
      <alignment horizontal="center" wrapText="1"/>
    </xf>
    <xf numFmtId="0" fontId="3" fillId="0" borderId="1" xfId="0" applyFont="1" applyFill="1" applyBorder="1" applyAlignment="1">
      <alignment horizontal="center"/>
    </xf>
    <xf numFmtId="0" fontId="0" fillId="0" borderId="0" xfId="0" applyAlignment="1">
      <alignment horizontal="center" vertical="top" wrapText="1"/>
    </xf>
    <xf numFmtId="0" fontId="7" fillId="0" borderId="0" xfId="0" applyFont="1" applyFill="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5"/>
  <sheetViews>
    <sheetView showGridLines="0" zoomScaleNormal="100" zoomScaleSheetLayoutView="100" workbookViewId="0">
      <selection activeCell="D3" sqref="D3"/>
    </sheetView>
  </sheetViews>
  <sheetFormatPr defaultColWidth="9.140625" defaultRowHeight="15" x14ac:dyDescent="0.25"/>
  <cols>
    <col min="1" max="1" width="32.7109375" style="11" customWidth="1"/>
    <col min="2" max="2" width="16.42578125" style="11" customWidth="1"/>
    <col min="3" max="6" width="14.85546875" style="11" customWidth="1"/>
    <col min="7" max="7" width="17" style="11" customWidth="1"/>
    <col min="8" max="8" width="15.7109375" style="11" customWidth="1"/>
    <col min="9" max="9" width="15.42578125" style="11" customWidth="1"/>
    <col min="10" max="16384" width="9.140625" style="11"/>
  </cols>
  <sheetData>
    <row r="1" spans="1:9" x14ac:dyDescent="0.25">
      <c r="A1" s="8" t="s">
        <v>46</v>
      </c>
      <c r="B1" s="8"/>
      <c r="D1" s="9" t="s">
        <v>47</v>
      </c>
      <c r="G1" s="8"/>
      <c r="H1" s="10"/>
      <c r="I1" s="10"/>
    </row>
    <row r="2" spans="1:9" x14ac:dyDescent="0.25">
      <c r="A2" s="8"/>
      <c r="B2" s="8"/>
      <c r="D2" s="12" t="s">
        <v>1</v>
      </c>
      <c r="G2" s="8"/>
      <c r="H2" s="10"/>
      <c r="I2" s="10"/>
    </row>
    <row r="3" spans="1:9" x14ac:dyDescent="0.25">
      <c r="A3" s="8"/>
      <c r="B3" s="8"/>
      <c r="D3" s="12" t="s">
        <v>58</v>
      </c>
      <c r="G3" s="8"/>
      <c r="H3" s="10"/>
      <c r="I3" s="10"/>
    </row>
    <row r="4" spans="1:9" ht="3.75" customHeight="1" x14ac:dyDescent="0.25">
      <c r="A4" s="8"/>
      <c r="B4" s="8"/>
      <c r="C4" s="8"/>
      <c r="D4" s="8"/>
      <c r="E4" s="8"/>
      <c r="F4" s="8"/>
      <c r="G4" s="8"/>
      <c r="H4" s="10"/>
      <c r="I4" s="10"/>
    </row>
    <row r="5" spans="1:9" hidden="1" x14ac:dyDescent="0.25">
      <c r="A5" s="8"/>
      <c r="B5" s="8"/>
      <c r="C5" s="8"/>
      <c r="D5" s="8"/>
      <c r="E5" s="8"/>
      <c r="F5" s="8"/>
      <c r="G5" s="8"/>
      <c r="H5" s="10"/>
      <c r="I5" s="10"/>
    </row>
    <row r="6" spans="1:9" x14ac:dyDescent="0.25">
      <c r="A6" s="2"/>
      <c r="B6" s="52" t="s">
        <v>0</v>
      </c>
      <c r="C6" s="52"/>
      <c r="D6" s="52"/>
      <c r="E6" s="52"/>
      <c r="F6" s="52"/>
      <c r="G6" s="52"/>
      <c r="H6" s="1"/>
      <c r="I6" s="10"/>
    </row>
    <row r="7" spans="1:9" x14ac:dyDescent="0.25">
      <c r="A7" s="53" t="s">
        <v>23</v>
      </c>
      <c r="B7" s="55" t="s">
        <v>22</v>
      </c>
      <c r="C7" s="56" t="s">
        <v>29</v>
      </c>
      <c r="D7" s="56"/>
      <c r="E7" s="56" t="s">
        <v>30</v>
      </c>
      <c r="F7" s="56"/>
      <c r="G7" s="55" t="s">
        <v>20</v>
      </c>
      <c r="H7" s="1"/>
      <c r="I7" s="10"/>
    </row>
    <row r="8" spans="1:9" ht="45" x14ac:dyDescent="0.25">
      <c r="A8" s="54"/>
      <c r="B8" s="55"/>
      <c r="C8" s="29" t="s">
        <v>21</v>
      </c>
      <c r="D8" s="29" t="s">
        <v>2</v>
      </c>
      <c r="E8" s="29" t="s">
        <v>19</v>
      </c>
      <c r="F8" s="29" t="s">
        <v>3</v>
      </c>
      <c r="G8" s="55"/>
      <c r="H8" s="3"/>
      <c r="I8" s="18" t="s">
        <v>7</v>
      </c>
    </row>
    <row r="9" spans="1:9" x14ac:dyDescent="0.25">
      <c r="A9" s="6" t="s">
        <v>48</v>
      </c>
      <c r="B9" s="38">
        <v>538663.66</v>
      </c>
      <c r="C9" s="38">
        <f>262636.71-1648</f>
        <v>260988.71000000002</v>
      </c>
      <c r="D9" s="38">
        <v>0</v>
      </c>
      <c r="E9" s="38">
        <v>318231.08</v>
      </c>
      <c r="F9" s="38">
        <v>0</v>
      </c>
      <c r="G9" s="39">
        <f>B9+C9+D9-E9-F9</f>
        <v>481421.2900000001</v>
      </c>
      <c r="H9" s="4"/>
      <c r="I9" s="19" t="str">
        <f>IF(ABS(ROUND((B9+C9+D9-E9-F9-G9),0))&lt;2, "OK", "Doesn't balance")</f>
        <v>OK</v>
      </c>
    </row>
    <row r="10" spans="1:9" x14ac:dyDescent="0.25">
      <c r="A10" s="6"/>
      <c r="B10" s="40">
        <v>0</v>
      </c>
      <c r="C10" s="40"/>
      <c r="D10" s="38">
        <v>0</v>
      </c>
      <c r="E10" s="40">
        <v>0</v>
      </c>
      <c r="F10" s="38"/>
      <c r="G10" s="39">
        <f t="shared" ref="G10:G14" si="0">B10+C10+D10-E10-F10</f>
        <v>0</v>
      </c>
      <c r="H10" s="3"/>
      <c r="I10" s="19" t="str">
        <f t="shared" ref="I10:I15" si="1">IF(ABS(ROUND((B10+C10+D10-E10-F10-G10),0))&lt;2, "OK", "Doesn't balance")</f>
        <v>OK</v>
      </c>
    </row>
    <row r="11" spans="1:9" x14ac:dyDescent="0.25">
      <c r="A11" s="6" t="s">
        <v>49</v>
      </c>
      <c r="B11" s="40">
        <v>712398.37</v>
      </c>
      <c r="C11" s="40">
        <v>90.76</v>
      </c>
      <c r="D11" s="38"/>
      <c r="E11" s="40">
        <v>0</v>
      </c>
      <c r="F11" s="38"/>
      <c r="G11" s="39">
        <f t="shared" si="0"/>
        <v>712489.13</v>
      </c>
      <c r="H11" s="3"/>
      <c r="I11" s="19" t="str">
        <f t="shared" si="1"/>
        <v>OK</v>
      </c>
    </row>
    <row r="12" spans="1:9" x14ac:dyDescent="0.25">
      <c r="A12" s="6" t="s">
        <v>50</v>
      </c>
      <c r="B12" s="40">
        <v>0</v>
      </c>
      <c r="C12" s="40"/>
      <c r="D12" s="38"/>
      <c r="E12" s="40"/>
      <c r="F12" s="38"/>
      <c r="G12" s="39">
        <f t="shared" si="0"/>
        <v>0</v>
      </c>
      <c r="H12" s="3"/>
      <c r="I12" s="19" t="str">
        <f t="shared" si="1"/>
        <v>OK</v>
      </c>
    </row>
    <row r="13" spans="1:9" x14ac:dyDescent="0.25">
      <c r="A13" s="6" t="s">
        <v>35</v>
      </c>
      <c r="B13" s="40">
        <v>29142</v>
      </c>
      <c r="C13" s="40">
        <v>61.68</v>
      </c>
      <c r="D13" s="38">
        <v>0</v>
      </c>
      <c r="E13" s="40">
        <v>0</v>
      </c>
      <c r="F13" s="38">
        <v>0</v>
      </c>
      <c r="G13" s="39">
        <f t="shared" si="0"/>
        <v>29203.68</v>
      </c>
      <c r="H13" s="3"/>
      <c r="I13" s="19" t="str">
        <f t="shared" si="1"/>
        <v>OK</v>
      </c>
    </row>
    <row r="14" spans="1:9" x14ac:dyDescent="0.25">
      <c r="A14" s="6"/>
      <c r="B14" s="40">
        <v>0</v>
      </c>
      <c r="C14" s="40"/>
      <c r="D14" s="38"/>
      <c r="E14" s="40"/>
      <c r="F14" s="38"/>
      <c r="G14" s="39">
        <f t="shared" si="0"/>
        <v>0</v>
      </c>
      <c r="H14" s="3"/>
      <c r="I14" s="19" t="str">
        <f t="shared" si="1"/>
        <v>OK</v>
      </c>
    </row>
    <row r="15" spans="1:9" x14ac:dyDescent="0.25">
      <c r="A15" s="30" t="s">
        <v>8</v>
      </c>
      <c r="B15" s="41">
        <f t="shared" ref="B15:G15" si="2">SUM(B9:B14)</f>
        <v>1280204.03</v>
      </c>
      <c r="C15" s="41">
        <f t="shared" si="2"/>
        <v>261141.15000000002</v>
      </c>
      <c r="D15" s="41">
        <f t="shared" si="2"/>
        <v>0</v>
      </c>
      <c r="E15" s="41">
        <f t="shared" si="2"/>
        <v>318231.08</v>
      </c>
      <c r="F15" s="41">
        <f t="shared" si="2"/>
        <v>0</v>
      </c>
      <c r="G15" s="41">
        <f t="shared" si="2"/>
        <v>1223114.1000000001</v>
      </c>
      <c r="H15" s="10"/>
      <c r="I15" s="19" t="str">
        <f t="shared" si="1"/>
        <v>OK</v>
      </c>
    </row>
    <row r="16" spans="1:9" ht="5.25" customHeight="1" x14ac:dyDescent="0.25">
      <c r="A16" s="3"/>
      <c r="B16" s="10"/>
      <c r="C16" s="10"/>
      <c r="D16" s="10"/>
      <c r="E16" s="10"/>
      <c r="F16" s="10"/>
      <c r="G16" s="10"/>
      <c r="H16" s="10"/>
      <c r="I16" s="10"/>
    </row>
    <row r="17" spans="1:9" x14ac:dyDescent="0.25">
      <c r="A17" s="3"/>
      <c r="B17" s="50" t="s">
        <v>26</v>
      </c>
      <c r="C17" s="50"/>
      <c r="D17" s="50"/>
      <c r="E17" s="50"/>
      <c r="F17" s="50"/>
      <c r="G17" s="50"/>
      <c r="H17" s="10"/>
      <c r="I17" s="18" t="s">
        <v>7</v>
      </c>
    </row>
    <row r="18" spans="1:9" x14ac:dyDescent="0.25">
      <c r="A18" s="13" t="s">
        <v>9</v>
      </c>
      <c r="B18" s="16">
        <v>186323</v>
      </c>
      <c r="C18" s="16">
        <v>-186323</v>
      </c>
      <c r="D18" s="15"/>
      <c r="E18" s="15"/>
      <c r="F18" s="15"/>
      <c r="G18" s="15"/>
      <c r="H18" s="10"/>
      <c r="I18" s="19" t="str">
        <f>IF(ABS(ROUND((B18+C18),0))&lt;2, "OK", "Doesn't balance")</f>
        <v>OK</v>
      </c>
    </row>
    <row r="19" spans="1:9" x14ac:dyDescent="0.25">
      <c r="A19" s="13" t="s">
        <v>40</v>
      </c>
      <c r="B19" s="15"/>
      <c r="C19" s="5">
        <v>0</v>
      </c>
      <c r="D19" s="15"/>
      <c r="E19" s="15"/>
      <c r="F19" s="15"/>
      <c r="G19" s="5">
        <v>0</v>
      </c>
      <c r="H19" s="10"/>
      <c r="I19" s="19" t="str">
        <f>IF(ABS(ROUND((C19-G19),0))&lt;2, "OK", "Doesn't balance")</f>
        <v>OK</v>
      </c>
    </row>
    <row r="20" spans="1:9" ht="30" x14ac:dyDescent="0.25">
      <c r="A20" s="13" t="s">
        <v>11</v>
      </c>
      <c r="B20" s="38">
        <v>-239872</v>
      </c>
      <c r="C20" s="15"/>
      <c r="D20" s="15"/>
      <c r="E20" s="5">
        <f>B20</f>
        <v>-239872</v>
      </c>
      <c r="F20" s="15"/>
      <c r="G20" s="15"/>
      <c r="H20" s="10"/>
      <c r="I20" s="19" t="str">
        <f>IF(ABS(ROUND((B20-E20),0))&lt;2, "OK", "Doesn't balance")</f>
        <v>OK</v>
      </c>
    </row>
    <row r="21" spans="1:9" ht="30" x14ac:dyDescent="0.25">
      <c r="A21" s="13" t="s">
        <v>12</v>
      </c>
      <c r="B21" s="15"/>
      <c r="C21" s="15"/>
      <c r="D21" s="15"/>
      <c r="E21" s="5">
        <v>55888</v>
      </c>
      <c r="F21" s="15"/>
      <c r="G21" s="5">
        <f>-E21</f>
        <v>-55888</v>
      </c>
      <c r="H21" s="10"/>
      <c r="I21" s="19" t="str">
        <f>IF(ABS(ROUND((E21+G21),0))&lt;2, "OK", "Doesn't balance")</f>
        <v>OK</v>
      </c>
    </row>
    <row r="22" spans="1:9" x14ac:dyDescent="0.25">
      <c r="A22" s="13" t="s">
        <v>13</v>
      </c>
      <c r="B22" s="15"/>
      <c r="C22" s="5">
        <v>0</v>
      </c>
      <c r="D22" s="15"/>
      <c r="E22" s="5">
        <v>0</v>
      </c>
      <c r="F22" s="15"/>
      <c r="G22" s="15"/>
      <c r="H22" s="10"/>
      <c r="I22" s="19" t="str">
        <f>IF(ABS(ROUND((C22-E22),0))&lt;2, "OK", "Doesn't balance")</f>
        <v>OK</v>
      </c>
    </row>
    <row r="23" spans="1:9" ht="30" x14ac:dyDescent="0.25">
      <c r="A23" s="13" t="s">
        <v>14</v>
      </c>
      <c r="B23" s="15"/>
      <c r="C23" s="5" t="s">
        <v>5</v>
      </c>
      <c r="D23" s="15"/>
      <c r="E23" s="15"/>
      <c r="F23" s="15"/>
      <c r="G23" s="15"/>
      <c r="H23" s="10"/>
    </row>
    <row r="24" spans="1:9" x14ac:dyDescent="0.25">
      <c r="A24" s="13" t="s">
        <v>15</v>
      </c>
      <c r="B24" s="15"/>
      <c r="C24" s="5">
        <v>0</v>
      </c>
      <c r="D24" s="15"/>
      <c r="E24" s="14">
        <v>0</v>
      </c>
      <c r="F24" s="15"/>
      <c r="G24" s="15"/>
      <c r="H24" s="10"/>
      <c r="I24" s="19" t="str">
        <f>IF(ABS(ROUND((C24-E24),0))&lt;2, "OK", "Doesn't balance")</f>
        <v>OK</v>
      </c>
    </row>
    <row r="25" spans="1:9" x14ac:dyDescent="0.25">
      <c r="A25" s="13" t="s">
        <v>16</v>
      </c>
      <c r="B25" s="15"/>
      <c r="C25" s="5">
        <v>0</v>
      </c>
      <c r="D25" s="15"/>
      <c r="E25" s="5">
        <v>0</v>
      </c>
      <c r="F25" s="15"/>
      <c r="G25" s="15"/>
      <c r="H25" s="10"/>
      <c r="I25" s="19" t="str">
        <f>IF(ABS(ROUND((C25-E25),0))&lt;2, "OK", "Doesn't balance")</f>
        <v>OK</v>
      </c>
    </row>
    <row r="26" spans="1:9" ht="30" x14ac:dyDescent="0.25">
      <c r="A26" s="13" t="s">
        <v>17</v>
      </c>
      <c r="B26" s="38">
        <v>500</v>
      </c>
      <c r="C26" s="15"/>
      <c r="D26" s="15"/>
      <c r="E26" s="15"/>
      <c r="F26" s="15"/>
      <c r="G26" s="5">
        <v>500</v>
      </c>
      <c r="H26" s="10"/>
      <c r="I26" s="10"/>
    </row>
    <row r="27" spans="1:9" x14ac:dyDescent="0.25">
      <c r="A27" s="13" t="s">
        <v>27</v>
      </c>
      <c r="B27" s="22">
        <v>0</v>
      </c>
      <c r="C27" s="22" t="s">
        <v>18</v>
      </c>
      <c r="D27" s="15"/>
      <c r="E27" s="22" t="s">
        <v>18</v>
      </c>
      <c r="F27" s="15"/>
      <c r="G27" s="22" t="s">
        <v>18</v>
      </c>
      <c r="H27" s="10"/>
      <c r="I27" s="10"/>
    </row>
    <row r="28" spans="1:9" x14ac:dyDescent="0.25">
      <c r="A28" s="30" t="s">
        <v>28</v>
      </c>
      <c r="B28" s="21">
        <f t="shared" ref="B28:G28" si="3">SUM(B18:B27)</f>
        <v>-53049</v>
      </c>
      <c r="C28" s="21">
        <f t="shared" si="3"/>
        <v>-186323</v>
      </c>
      <c r="D28" s="23"/>
      <c r="E28" s="21">
        <f t="shared" si="3"/>
        <v>-183984</v>
      </c>
      <c r="F28" s="24"/>
      <c r="G28" s="21">
        <f t="shared" si="3"/>
        <v>-55388</v>
      </c>
      <c r="H28" s="10"/>
      <c r="I28" s="10"/>
    </row>
    <row r="29" spans="1:9" ht="6" customHeight="1" x14ac:dyDescent="0.25">
      <c r="A29" s="3"/>
      <c r="B29" s="10"/>
      <c r="C29" s="10"/>
      <c r="D29" s="10"/>
      <c r="E29" s="10"/>
      <c r="F29" s="10"/>
      <c r="G29" s="10"/>
      <c r="H29" s="10"/>
      <c r="I29" s="10"/>
    </row>
    <row r="30" spans="1:9" x14ac:dyDescent="0.25">
      <c r="A30" s="7"/>
      <c r="B30" s="50" t="s">
        <v>4</v>
      </c>
      <c r="C30" s="50"/>
      <c r="D30" s="51"/>
      <c r="E30" s="50"/>
      <c r="F30" s="50"/>
      <c r="G30" s="50"/>
      <c r="H30" s="1"/>
      <c r="I30" s="10"/>
    </row>
    <row r="31" spans="1:9" ht="45.75" customHeight="1" x14ac:dyDescent="0.25">
      <c r="A31" s="35"/>
      <c r="B31" s="31" t="s">
        <v>33</v>
      </c>
      <c r="C31" s="32" t="s">
        <v>31</v>
      </c>
      <c r="D31" s="33"/>
      <c r="E31" s="34" t="s">
        <v>32</v>
      </c>
      <c r="F31" s="33"/>
      <c r="G31" s="31" t="s">
        <v>34</v>
      </c>
      <c r="H31" s="1"/>
      <c r="I31" s="10"/>
    </row>
    <row r="32" spans="1:9" x14ac:dyDescent="0.25">
      <c r="A32" s="36" t="s">
        <v>25</v>
      </c>
      <c r="B32" s="21">
        <v>1227155</v>
      </c>
      <c r="C32" s="26">
        <v>74817.77</v>
      </c>
      <c r="D32" s="27"/>
      <c r="E32" s="28">
        <v>134247.53</v>
      </c>
      <c r="F32" s="27"/>
      <c r="G32" s="21">
        <f>B32+C32-E32</f>
        <v>1167725.24</v>
      </c>
      <c r="H32" s="3"/>
      <c r="I32" s="19" t="str">
        <f t="shared" ref="I32" si="4">IF(ABS(ROUND((B32+C32+D32-E32-F32-G32),0))&lt;2, "OK", "Doesn't balance")</f>
        <v>OK</v>
      </c>
    </row>
    <row r="33" spans="1:9" x14ac:dyDescent="0.25">
      <c r="A33" s="17" t="s">
        <v>24</v>
      </c>
      <c r="B33" s="20">
        <f>B15+B28-B32</f>
        <v>3.0000000027939677E-2</v>
      </c>
      <c r="C33" s="45">
        <f>C15+C28-C32</f>
        <v>0.38000000001920853</v>
      </c>
      <c r="D33" s="25"/>
      <c r="E33" s="44">
        <f>E15+E28-E32</f>
        <v>-0.4499999999825377</v>
      </c>
      <c r="F33" s="25"/>
      <c r="G33" s="20">
        <f>G15+G28-G32</f>
        <v>0.86000000010244548</v>
      </c>
      <c r="H33" s="3"/>
      <c r="I33" s="10"/>
    </row>
    <row r="34" spans="1:9" x14ac:dyDescent="0.25">
      <c r="A34" s="10"/>
      <c r="B34" s="10"/>
      <c r="C34" s="10"/>
      <c r="D34" s="10"/>
      <c r="E34" s="10"/>
      <c r="F34" s="10"/>
      <c r="G34" s="10"/>
      <c r="H34" s="10"/>
      <c r="I34" s="10"/>
    </row>
    <row r="35" spans="1:9" x14ac:dyDescent="0.25">
      <c r="A35" s="10"/>
      <c r="B35" s="10"/>
      <c r="C35" s="10"/>
      <c r="D35" s="10"/>
      <c r="E35" s="10"/>
      <c r="F35" s="10"/>
      <c r="G35" s="10"/>
      <c r="H35" s="10"/>
      <c r="I35" s="10"/>
    </row>
  </sheetData>
  <mergeCells count="8">
    <mergeCell ref="B17:G17"/>
    <mergeCell ref="B30:G30"/>
    <mergeCell ref="B6:G6"/>
    <mergeCell ref="A7:A8"/>
    <mergeCell ref="B7:B8"/>
    <mergeCell ref="C7:D7"/>
    <mergeCell ref="E7:F7"/>
    <mergeCell ref="G7:G8"/>
  </mergeCells>
  <dataValidations count="1">
    <dataValidation type="decimal" operator="lessThanOrEqual" allowBlank="1" showErrorMessage="1" errorTitle="Amount must be negative" error="Amount must be entered as a negative amount. " sqref="C18 B20 E20 G21 E22 C22 C25 E25" xr:uid="{00000000-0002-0000-0000-000000000000}">
      <formula1>0</formula1>
    </dataValidation>
  </dataValidations>
  <pageMargins left="0.25" right="0.25" top="0.75" bottom="0.75" header="0.3" footer="0.3"/>
  <pageSetup scale="8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41601-8CBC-473D-8AB0-E4AD9E3C58E6}">
  <dimension ref="A1:I33"/>
  <sheetViews>
    <sheetView workbookViewId="0"/>
  </sheetViews>
  <sheetFormatPr defaultRowHeight="15" x14ac:dyDescent="0.25"/>
  <cols>
    <col min="1" max="1" width="32.7109375" customWidth="1"/>
    <col min="2" max="2" width="16.42578125" customWidth="1"/>
    <col min="3" max="6" width="14.85546875" customWidth="1"/>
    <col min="7" max="7" width="17" customWidth="1"/>
    <col min="8" max="8" width="15.7109375" customWidth="1"/>
    <col min="9" max="9" width="15.42578125" customWidth="1"/>
  </cols>
  <sheetData>
    <row r="1" spans="1:9" x14ac:dyDescent="0.25">
      <c r="A1" s="8" t="s">
        <v>46</v>
      </c>
      <c r="B1" s="8"/>
      <c r="C1" s="11"/>
      <c r="D1" s="9" t="s">
        <v>47</v>
      </c>
      <c r="E1" s="11"/>
      <c r="F1" s="11"/>
      <c r="G1" s="8"/>
      <c r="H1" s="10"/>
      <c r="I1" s="10"/>
    </row>
    <row r="2" spans="1:9" x14ac:dyDescent="0.25">
      <c r="A2" s="8"/>
      <c r="B2" s="8"/>
      <c r="C2" s="11"/>
      <c r="D2" s="12" t="s">
        <v>1</v>
      </c>
      <c r="E2" s="11"/>
      <c r="F2" s="11"/>
      <c r="G2" s="8"/>
      <c r="H2" s="10"/>
      <c r="I2" s="10"/>
    </row>
    <row r="3" spans="1:9" x14ac:dyDescent="0.25">
      <c r="A3" s="8"/>
      <c r="B3" s="8"/>
      <c r="C3" s="11"/>
      <c r="D3" s="12" t="s">
        <v>55</v>
      </c>
      <c r="E3" s="11"/>
      <c r="F3" s="11"/>
      <c r="G3" s="8"/>
      <c r="H3" s="10"/>
      <c r="I3" s="10"/>
    </row>
    <row r="4" spans="1:9" x14ac:dyDescent="0.25">
      <c r="A4" s="8"/>
      <c r="B4" s="8"/>
      <c r="C4" s="8"/>
      <c r="D4" s="8"/>
      <c r="E4" s="8"/>
      <c r="F4" s="8"/>
      <c r="G4" s="8"/>
      <c r="H4" s="10"/>
      <c r="I4" s="10"/>
    </row>
    <row r="5" spans="1:9" x14ac:dyDescent="0.25">
      <c r="A5" s="8"/>
      <c r="B5" s="8"/>
      <c r="C5" s="8"/>
      <c r="D5" s="8"/>
      <c r="E5" s="8"/>
      <c r="F5" s="8"/>
      <c r="G5" s="8"/>
      <c r="H5" s="10"/>
      <c r="I5" s="10"/>
    </row>
    <row r="6" spans="1:9" x14ac:dyDescent="0.25">
      <c r="A6" s="2"/>
      <c r="B6" s="52" t="s">
        <v>0</v>
      </c>
      <c r="C6" s="52"/>
      <c r="D6" s="52"/>
      <c r="E6" s="52"/>
      <c r="F6" s="52"/>
      <c r="G6" s="52"/>
      <c r="H6" s="1"/>
      <c r="I6" s="10"/>
    </row>
    <row r="7" spans="1:9" x14ac:dyDescent="0.25">
      <c r="A7" s="53" t="s">
        <v>23</v>
      </c>
      <c r="B7" s="55" t="s">
        <v>22</v>
      </c>
      <c r="C7" s="56" t="s">
        <v>29</v>
      </c>
      <c r="D7" s="56"/>
      <c r="E7" s="56" t="s">
        <v>30</v>
      </c>
      <c r="F7" s="56"/>
      <c r="G7" s="55" t="s">
        <v>20</v>
      </c>
      <c r="H7" s="1"/>
      <c r="I7" s="10"/>
    </row>
    <row r="8" spans="1:9" ht="45" x14ac:dyDescent="0.25">
      <c r="A8" s="54"/>
      <c r="B8" s="55"/>
      <c r="C8" s="37" t="s">
        <v>21</v>
      </c>
      <c r="D8" s="37" t="s">
        <v>2</v>
      </c>
      <c r="E8" s="37" t="s">
        <v>19</v>
      </c>
      <c r="F8" s="37" t="s">
        <v>3</v>
      </c>
      <c r="G8" s="55"/>
      <c r="H8" s="3"/>
      <c r="I8" s="18" t="s">
        <v>7</v>
      </c>
    </row>
    <row r="9" spans="1:9" x14ac:dyDescent="0.25">
      <c r="A9" s="6" t="s">
        <v>48</v>
      </c>
      <c r="B9" s="38">
        <f>Sept!G9</f>
        <v>448357.33000000019</v>
      </c>
      <c r="C9" s="38">
        <v>114745.78</v>
      </c>
      <c r="D9" s="38"/>
      <c r="E9" s="38">
        <v>195192.59</v>
      </c>
      <c r="F9" s="38"/>
      <c r="G9" s="39">
        <f>B9+C9+D9-E9-F9</f>
        <v>367910.52000000025</v>
      </c>
      <c r="H9" s="4"/>
      <c r="I9" s="19" t="str">
        <f>IF(ABS(ROUND((B9+C9+D9-E9-F9-G9),0))&lt;2, "OK", "Doesn't balance")</f>
        <v>OK</v>
      </c>
    </row>
    <row r="10" spans="1:9" x14ac:dyDescent="0.25">
      <c r="A10" s="6"/>
      <c r="B10" s="38">
        <f>Sept!G10</f>
        <v>0</v>
      </c>
      <c r="C10" s="40"/>
      <c r="D10" s="38"/>
      <c r="E10" s="40"/>
      <c r="F10" s="38"/>
      <c r="G10" s="39">
        <f t="shared" ref="G10:G14" si="0">B10+C10+D10-E10-F10</f>
        <v>0</v>
      </c>
      <c r="H10" s="3"/>
      <c r="I10" s="19" t="str">
        <f t="shared" ref="I10:I15" si="1">IF(ABS(ROUND((B10+C10+D10-E10-F10-G10),0))&lt;2, "OK", "Doesn't balance")</f>
        <v>OK</v>
      </c>
    </row>
    <row r="11" spans="1:9" x14ac:dyDescent="0.25">
      <c r="A11" s="6" t="s">
        <v>49</v>
      </c>
      <c r="B11" s="38">
        <f>Sept!G11</f>
        <v>713198.03</v>
      </c>
      <c r="C11" s="40">
        <v>90.86</v>
      </c>
      <c r="D11" s="38"/>
      <c r="E11" s="40"/>
      <c r="F11" s="38"/>
      <c r="G11" s="39">
        <f t="shared" si="0"/>
        <v>713288.89</v>
      </c>
      <c r="H11" s="3"/>
      <c r="I11" s="19" t="str">
        <f t="shared" si="1"/>
        <v>OK</v>
      </c>
    </row>
    <row r="12" spans="1:9" x14ac:dyDescent="0.25">
      <c r="A12" s="6" t="s">
        <v>50</v>
      </c>
      <c r="B12" s="38">
        <f>Sept!G12</f>
        <v>1000</v>
      </c>
      <c r="C12" s="40"/>
      <c r="D12" s="38"/>
      <c r="E12" s="40"/>
      <c r="F12" s="38"/>
      <c r="G12" s="39">
        <f t="shared" si="0"/>
        <v>1000</v>
      </c>
      <c r="H12" s="3"/>
      <c r="I12" s="19" t="str">
        <f t="shared" si="1"/>
        <v>OK</v>
      </c>
    </row>
    <row r="13" spans="1:9" x14ac:dyDescent="0.25">
      <c r="A13" s="6" t="s">
        <v>35</v>
      </c>
      <c r="B13" s="38">
        <f>Sept!G13</f>
        <v>29679.820000000003</v>
      </c>
      <c r="C13" s="40">
        <v>51.82</v>
      </c>
      <c r="D13" s="38"/>
      <c r="E13" s="40"/>
      <c r="F13" s="38"/>
      <c r="G13" s="39">
        <f t="shared" si="0"/>
        <v>29731.640000000003</v>
      </c>
      <c r="H13" s="3"/>
      <c r="I13" s="19" t="str">
        <f t="shared" si="1"/>
        <v>OK</v>
      </c>
    </row>
    <row r="14" spans="1:9" x14ac:dyDescent="0.25">
      <c r="A14" s="6"/>
      <c r="B14" s="38">
        <f>Sept!G14</f>
        <v>0</v>
      </c>
      <c r="C14" s="40"/>
      <c r="D14" s="38"/>
      <c r="E14" s="40"/>
      <c r="F14" s="38"/>
      <c r="G14" s="39">
        <f t="shared" si="0"/>
        <v>0</v>
      </c>
      <c r="H14" s="3"/>
      <c r="I14" s="19" t="str">
        <f t="shared" si="1"/>
        <v>OK</v>
      </c>
    </row>
    <row r="15" spans="1:9" x14ac:dyDescent="0.25">
      <c r="A15" s="30" t="s">
        <v>8</v>
      </c>
      <c r="B15" s="41">
        <f>SUM(B9:B14)</f>
        <v>1192235.1800000004</v>
      </c>
      <c r="C15" s="41">
        <f t="shared" ref="C15:G15" si="2">SUM(C9:C14)</f>
        <v>114888.46</v>
      </c>
      <c r="D15" s="41">
        <f t="shared" si="2"/>
        <v>0</v>
      </c>
      <c r="E15" s="41">
        <f t="shared" si="2"/>
        <v>195192.59</v>
      </c>
      <c r="F15" s="41">
        <f t="shared" si="2"/>
        <v>0</v>
      </c>
      <c r="G15" s="41">
        <f t="shared" si="2"/>
        <v>1111931.05</v>
      </c>
      <c r="H15" s="10"/>
      <c r="I15" s="19" t="str">
        <f t="shared" si="1"/>
        <v>OK</v>
      </c>
    </row>
    <row r="16" spans="1:9" x14ac:dyDescent="0.25">
      <c r="A16" s="3"/>
      <c r="B16" s="10"/>
      <c r="C16" s="10"/>
      <c r="D16" s="10"/>
      <c r="E16" s="10"/>
      <c r="F16" s="10"/>
      <c r="G16" s="10"/>
      <c r="H16" s="10"/>
      <c r="I16" s="10"/>
    </row>
    <row r="17" spans="1:9" x14ac:dyDescent="0.25">
      <c r="A17" s="3"/>
      <c r="B17" s="50" t="s">
        <v>26</v>
      </c>
      <c r="C17" s="50"/>
      <c r="D17" s="50"/>
      <c r="E17" s="50"/>
      <c r="F17" s="50"/>
      <c r="G17" s="50"/>
      <c r="H17" s="10"/>
      <c r="I17" s="18" t="s">
        <v>7</v>
      </c>
    </row>
    <row r="18" spans="1:9" x14ac:dyDescent="0.25">
      <c r="A18" s="13" t="s">
        <v>9</v>
      </c>
      <c r="B18" s="16">
        <f>Sept!G19</f>
        <v>1805.99</v>
      </c>
      <c r="C18" s="16">
        <f>-B18</f>
        <v>-1805.99</v>
      </c>
      <c r="D18" s="15"/>
      <c r="E18" s="15"/>
      <c r="F18" s="15"/>
      <c r="G18" s="15"/>
      <c r="H18" s="10"/>
      <c r="I18" s="19" t="str">
        <f>IF(ABS(ROUND((B18+C18),0))&lt;2, "OK", "Doesn't balance")</f>
        <v>OK</v>
      </c>
    </row>
    <row r="19" spans="1:9" x14ac:dyDescent="0.25">
      <c r="A19" s="13" t="s">
        <v>40</v>
      </c>
      <c r="B19" s="15"/>
      <c r="C19" s="5">
        <v>276</v>
      </c>
      <c r="D19" s="15"/>
      <c r="E19" s="15"/>
      <c r="F19" s="15"/>
      <c r="G19" s="5">
        <f>C19</f>
        <v>276</v>
      </c>
      <c r="H19" s="10"/>
      <c r="I19" s="19" t="str">
        <f>IF(ABS(ROUND((C19-G19),0))&lt;2, "OK", "Doesn't balance")</f>
        <v>OK</v>
      </c>
    </row>
    <row r="20" spans="1:9" x14ac:dyDescent="0.25">
      <c r="A20" s="13" t="s">
        <v>43</v>
      </c>
      <c r="B20" s="5">
        <f>Sept!G21</f>
        <v>-147518.96</v>
      </c>
      <c r="C20" s="15"/>
      <c r="D20" s="15"/>
      <c r="E20" s="5">
        <f>B20</f>
        <v>-147518.96</v>
      </c>
      <c r="F20" s="15"/>
      <c r="G20" s="15"/>
      <c r="H20" s="10"/>
      <c r="I20" s="19" t="str">
        <f>IF(ABS(ROUND((B20-E20),0))&lt;2, "OK", "Doesn't balance")</f>
        <v>OK</v>
      </c>
    </row>
    <row r="21" spans="1:9" x14ac:dyDescent="0.25">
      <c r="A21" s="13" t="s">
        <v>42</v>
      </c>
      <c r="B21" s="15"/>
      <c r="C21" s="15"/>
      <c r="D21" s="15"/>
      <c r="E21" s="5">
        <v>244761</v>
      </c>
      <c r="F21" s="15"/>
      <c r="G21" s="5">
        <f>-E21</f>
        <v>-244761</v>
      </c>
      <c r="H21" s="10"/>
      <c r="I21" s="19" t="str">
        <f>IF(ABS(ROUND((E21+G21),0))&lt;2, "OK", "Doesn't balance")</f>
        <v>OK</v>
      </c>
    </row>
    <row r="22" spans="1:9" x14ac:dyDescent="0.25">
      <c r="A22" s="13" t="s">
        <v>13</v>
      </c>
      <c r="B22" s="15"/>
      <c r="C22" s="5">
        <v>0</v>
      </c>
      <c r="D22" s="15"/>
      <c r="E22" s="5">
        <v>0</v>
      </c>
      <c r="F22" s="15"/>
      <c r="G22" s="15"/>
      <c r="H22" s="10"/>
      <c r="I22" s="19" t="str">
        <f>IF(ABS(ROUND((C22-E22),0))&lt;2, "OK", "Doesn't balance")</f>
        <v>OK</v>
      </c>
    </row>
    <row r="23" spans="1:9" ht="30" x14ac:dyDescent="0.25">
      <c r="A23" s="13" t="s">
        <v>14</v>
      </c>
      <c r="B23" s="15"/>
      <c r="C23" s="5" t="s">
        <v>5</v>
      </c>
      <c r="D23" s="15"/>
      <c r="E23" s="15"/>
      <c r="F23" s="15"/>
      <c r="G23" s="15"/>
      <c r="H23" s="10"/>
      <c r="I23" s="11"/>
    </row>
    <row r="24" spans="1:9" x14ac:dyDescent="0.25">
      <c r="A24" s="13" t="s">
        <v>15</v>
      </c>
      <c r="B24" s="15"/>
      <c r="C24" s="5">
        <v>0</v>
      </c>
      <c r="D24" s="15"/>
      <c r="E24" s="14" t="s">
        <v>5</v>
      </c>
      <c r="F24" s="15"/>
      <c r="G24" s="15"/>
      <c r="H24" s="10"/>
      <c r="I24" s="19" t="e">
        <f>IF(ABS(ROUND((C24-E24),0))&lt;2, "OK", "Doesn't balance")</f>
        <v>#VALUE!</v>
      </c>
    </row>
    <row r="25" spans="1:9" x14ac:dyDescent="0.25">
      <c r="A25" s="13" t="s">
        <v>16</v>
      </c>
      <c r="B25" s="15"/>
      <c r="C25" s="5" t="s">
        <v>6</v>
      </c>
      <c r="D25" s="15"/>
      <c r="E25" s="5" t="s">
        <v>6</v>
      </c>
      <c r="F25" s="15"/>
      <c r="G25" s="15"/>
      <c r="H25" s="10"/>
      <c r="I25" s="19" t="e">
        <f>IF(ABS(ROUND((C25-E25),0))&lt;2, "OK", "Doesn't balance")</f>
        <v>#VALUE!</v>
      </c>
    </row>
    <row r="26" spans="1:9" ht="30" x14ac:dyDescent="0.25">
      <c r="A26" s="13" t="s">
        <v>17</v>
      </c>
      <c r="B26" s="5">
        <f>Sept!G26</f>
        <v>500</v>
      </c>
      <c r="C26" s="15"/>
      <c r="D26" s="15"/>
      <c r="E26" s="15"/>
      <c r="F26" s="15"/>
      <c r="G26" s="5">
        <f>B26</f>
        <v>500</v>
      </c>
      <c r="H26" s="10"/>
      <c r="I26" s="10"/>
    </row>
    <row r="27" spans="1:9" x14ac:dyDescent="0.25">
      <c r="A27" s="13" t="s">
        <v>27</v>
      </c>
      <c r="B27" s="22" t="s">
        <v>18</v>
      </c>
      <c r="C27" s="22" t="s">
        <v>18</v>
      </c>
      <c r="D27" s="15"/>
      <c r="E27" s="22" t="s">
        <v>18</v>
      </c>
      <c r="F27" s="15"/>
      <c r="G27" s="22" t="s">
        <v>18</v>
      </c>
      <c r="H27" s="10"/>
      <c r="I27" s="10"/>
    </row>
    <row r="28" spans="1:9" x14ac:dyDescent="0.25">
      <c r="A28" s="30" t="s">
        <v>28</v>
      </c>
      <c r="B28" s="21">
        <f t="shared" ref="B28:G28" si="3">SUM(B18:B27)</f>
        <v>-145212.97</v>
      </c>
      <c r="C28" s="21">
        <f t="shared" si="3"/>
        <v>-1529.99</v>
      </c>
      <c r="D28" s="23"/>
      <c r="E28" s="21">
        <f t="shared" si="3"/>
        <v>97242.040000000008</v>
      </c>
      <c r="F28" s="24"/>
      <c r="G28" s="21">
        <f t="shared" si="3"/>
        <v>-243985</v>
      </c>
      <c r="H28" s="10"/>
      <c r="I28" s="10"/>
    </row>
    <row r="29" spans="1:9" x14ac:dyDescent="0.25">
      <c r="A29" s="3"/>
      <c r="B29" s="10"/>
      <c r="C29" s="10"/>
      <c r="D29" s="10"/>
      <c r="E29" s="10"/>
      <c r="F29" s="10"/>
      <c r="G29" s="10"/>
      <c r="H29" s="10"/>
      <c r="I29" s="10"/>
    </row>
    <row r="30" spans="1:9" x14ac:dyDescent="0.25">
      <c r="A30" s="7"/>
      <c r="B30" s="50" t="s">
        <v>4</v>
      </c>
      <c r="C30" s="50"/>
      <c r="D30" s="51"/>
      <c r="E30" s="50"/>
      <c r="F30" s="50"/>
      <c r="G30" s="50"/>
      <c r="H30" s="1"/>
      <c r="I30" s="10"/>
    </row>
    <row r="31" spans="1:9" ht="90" x14ac:dyDescent="0.25">
      <c r="A31" s="35"/>
      <c r="B31" s="31" t="s">
        <v>33</v>
      </c>
      <c r="C31" s="32" t="s">
        <v>31</v>
      </c>
      <c r="D31" s="33"/>
      <c r="E31" s="34" t="s">
        <v>32</v>
      </c>
      <c r="F31" s="33"/>
      <c r="G31" s="31" t="s">
        <v>34</v>
      </c>
      <c r="H31" s="1"/>
      <c r="I31" s="10"/>
    </row>
    <row r="32" spans="1:9" x14ac:dyDescent="0.25">
      <c r="A32" s="36" t="s">
        <v>25</v>
      </c>
      <c r="B32" s="41">
        <f>Sept!G32</f>
        <v>1046007.8599999998</v>
      </c>
      <c r="C32" s="26">
        <v>113358.2</v>
      </c>
      <c r="D32" s="27"/>
      <c r="E32" s="28">
        <v>292434.67</v>
      </c>
      <c r="F32" s="27"/>
      <c r="G32" s="21">
        <f>B32+C32-E32</f>
        <v>866931.3899999999</v>
      </c>
      <c r="H32" s="3"/>
      <c r="I32" s="19" t="str">
        <f t="shared" ref="I32" si="4">IF(ABS(ROUND((B32+C32+D32-E32-F32-G32),0))&lt;2, "OK", "Doesn't balance")</f>
        <v>OK</v>
      </c>
    </row>
    <row r="33" spans="1:9" x14ac:dyDescent="0.25">
      <c r="A33" s="17" t="s">
        <v>24</v>
      </c>
      <c r="B33" s="42">
        <f>B15+B28-B32</f>
        <v>1014.3500000006752</v>
      </c>
      <c r="C33" s="45">
        <f>C15+C28-C32</f>
        <v>0.27000000000407454</v>
      </c>
      <c r="D33" s="25"/>
      <c r="E33" s="44">
        <f>E15+E28-E32</f>
        <v>-3.9999999979045242E-2</v>
      </c>
      <c r="F33" s="25"/>
      <c r="G33" s="20">
        <f>G15+G28-G32</f>
        <v>1014.660000000149</v>
      </c>
      <c r="H33" s="3"/>
      <c r="I33" s="10"/>
    </row>
  </sheetData>
  <mergeCells count="8">
    <mergeCell ref="B17:G17"/>
    <mergeCell ref="B30:G30"/>
    <mergeCell ref="B6:G6"/>
    <mergeCell ref="A7:A8"/>
    <mergeCell ref="B7:B8"/>
    <mergeCell ref="C7:D7"/>
    <mergeCell ref="E7:F7"/>
    <mergeCell ref="G7:G8"/>
  </mergeCells>
  <dataValidations count="1">
    <dataValidation type="decimal" operator="lessThanOrEqual" allowBlank="1" showErrorMessage="1" errorTitle="Amount must be negative" error="Amount must be entered as a negative amount. " sqref="C18 B20 E20 G21 E22 C22 C25 E25" xr:uid="{67E419F5-F71E-4A87-AF3E-F6A24FF8697E}">
      <formula1>0</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C7BD2-7800-4386-87AF-FDCEA45FD60F}">
  <dimension ref="A1:I33"/>
  <sheetViews>
    <sheetView workbookViewId="0"/>
  </sheetViews>
  <sheetFormatPr defaultRowHeight="15" x14ac:dyDescent="0.25"/>
  <cols>
    <col min="1" max="1" width="32.7109375" customWidth="1"/>
    <col min="2" max="2" width="16.42578125" customWidth="1"/>
    <col min="3" max="6" width="14.85546875" customWidth="1"/>
    <col min="7" max="7" width="17" customWidth="1"/>
    <col min="8" max="8" width="15.7109375" customWidth="1"/>
    <col min="9" max="9" width="15.42578125" customWidth="1"/>
  </cols>
  <sheetData>
    <row r="1" spans="1:9" x14ac:dyDescent="0.25">
      <c r="A1" s="8" t="s">
        <v>46</v>
      </c>
      <c r="B1" s="8"/>
      <c r="C1" s="11"/>
      <c r="D1" s="9" t="s">
        <v>47</v>
      </c>
      <c r="E1" s="11"/>
      <c r="F1" s="11"/>
      <c r="G1" s="8"/>
      <c r="H1" s="10"/>
      <c r="I1" s="10"/>
    </row>
    <row r="2" spans="1:9" x14ac:dyDescent="0.25">
      <c r="A2" s="8"/>
      <c r="B2" s="8"/>
      <c r="C2" s="11"/>
      <c r="D2" s="12" t="s">
        <v>1</v>
      </c>
      <c r="E2" s="11"/>
      <c r="F2" s="11"/>
      <c r="G2" s="8"/>
      <c r="H2" s="10"/>
      <c r="I2" s="10"/>
    </row>
    <row r="3" spans="1:9" x14ac:dyDescent="0.25">
      <c r="A3" s="8"/>
      <c r="B3" s="8"/>
      <c r="C3" s="11"/>
      <c r="D3" s="12" t="s">
        <v>56</v>
      </c>
      <c r="E3" s="11"/>
      <c r="F3" s="11"/>
      <c r="G3" s="8"/>
      <c r="H3" s="10"/>
      <c r="I3" s="10"/>
    </row>
    <row r="4" spans="1:9" x14ac:dyDescent="0.25">
      <c r="A4" s="8"/>
      <c r="B4" s="8"/>
      <c r="C4" s="8"/>
      <c r="D4" s="8"/>
      <c r="E4" s="8"/>
      <c r="F4" s="8"/>
      <c r="G4" s="8"/>
      <c r="H4" s="10"/>
      <c r="I4" s="10"/>
    </row>
    <row r="5" spans="1:9" x14ac:dyDescent="0.25">
      <c r="A5" s="8"/>
      <c r="B5" s="8"/>
      <c r="C5" s="8"/>
      <c r="D5" s="8"/>
      <c r="E5" s="8"/>
      <c r="F5" s="8"/>
      <c r="G5" s="8"/>
      <c r="H5" s="10"/>
      <c r="I5" s="10"/>
    </row>
    <row r="6" spans="1:9" x14ac:dyDescent="0.25">
      <c r="A6" s="2"/>
      <c r="B6" s="52" t="s">
        <v>0</v>
      </c>
      <c r="C6" s="52"/>
      <c r="D6" s="52"/>
      <c r="E6" s="52"/>
      <c r="F6" s="52"/>
      <c r="G6" s="52"/>
      <c r="H6" s="1"/>
      <c r="I6" s="10"/>
    </row>
    <row r="7" spans="1:9" x14ac:dyDescent="0.25">
      <c r="A7" s="53" t="s">
        <v>23</v>
      </c>
      <c r="B7" s="55" t="s">
        <v>22</v>
      </c>
      <c r="C7" s="56" t="s">
        <v>29</v>
      </c>
      <c r="D7" s="56"/>
      <c r="E7" s="56" t="s">
        <v>30</v>
      </c>
      <c r="F7" s="56"/>
      <c r="G7" s="55" t="s">
        <v>20</v>
      </c>
      <c r="H7" s="1"/>
      <c r="I7" s="10"/>
    </row>
    <row r="8" spans="1:9" ht="45" x14ac:dyDescent="0.25">
      <c r="A8" s="54"/>
      <c r="B8" s="55"/>
      <c r="C8" s="37" t="s">
        <v>21</v>
      </c>
      <c r="D8" s="37" t="s">
        <v>2</v>
      </c>
      <c r="E8" s="37" t="s">
        <v>19</v>
      </c>
      <c r="F8" s="37" t="s">
        <v>3</v>
      </c>
      <c r="G8" s="55"/>
      <c r="H8" s="3"/>
      <c r="I8" s="18" t="s">
        <v>7</v>
      </c>
    </row>
    <row r="9" spans="1:9" x14ac:dyDescent="0.25">
      <c r="A9" s="6" t="s">
        <v>48</v>
      </c>
      <c r="B9" s="38">
        <f>Oct!G9</f>
        <v>367910.52000000025</v>
      </c>
      <c r="C9" s="38">
        <f>339723.34-126543.34</f>
        <v>213180.00000000003</v>
      </c>
      <c r="D9" s="38">
        <v>126543.34</v>
      </c>
      <c r="E9" s="38">
        <v>292502.57</v>
      </c>
      <c r="F9" s="38"/>
      <c r="G9" s="39">
        <f>B9+C9+D9-E9-F9</f>
        <v>415131.29000000021</v>
      </c>
      <c r="H9" s="4"/>
      <c r="I9" s="19" t="str">
        <f>IF(ABS(ROUND((B9+C9+D9-E9-F9-G9),0))&lt;2, "OK", "Doesn't balance")</f>
        <v>OK</v>
      </c>
    </row>
    <row r="10" spans="1:9" x14ac:dyDescent="0.25">
      <c r="A10" s="6"/>
      <c r="B10" s="38">
        <f>Oct!G10</f>
        <v>0</v>
      </c>
      <c r="C10" s="40"/>
      <c r="D10" s="38"/>
      <c r="E10" s="40"/>
      <c r="F10" s="38"/>
      <c r="G10" s="39">
        <f t="shared" ref="G10:G14" si="0">B10+C10+D10-E10-F10</f>
        <v>0</v>
      </c>
      <c r="H10" s="3"/>
      <c r="I10" s="19" t="str">
        <f t="shared" ref="I10:I15" si="1">IF(ABS(ROUND((B10+C10+D10-E10-F10-G10),0))&lt;2, "OK", "Doesn't balance")</f>
        <v>OK</v>
      </c>
    </row>
    <row r="11" spans="1:9" x14ac:dyDescent="0.25">
      <c r="A11" s="6" t="s">
        <v>49</v>
      </c>
      <c r="B11" s="38">
        <f>Oct!G11</f>
        <v>713288.89</v>
      </c>
      <c r="C11" s="40">
        <v>87.94</v>
      </c>
      <c r="D11" s="38"/>
      <c r="E11" s="40"/>
      <c r="F11" s="38"/>
      <c r="G11" s="39">
        <f t="shared" si="0"/>
        <v>713376.83</v>
      </c>
      <c r="H11" s="3"/>
      <c r="I11" s="19" t="str">
        <f t="shared" si="1"/>
        <v>OK</v>
      </c>
    </row>
    <row r="12" spans="1:9" x14ac:dyDescent="0.25">
      <c r="A12" s="6" t="s">
        <v>50</v>
      </c>
      <c r="B12" s="38">
        <f>Oct!G12</f>
        <v>1000</v>
      </c>
      <c r="C12" s="40">
        <v>126543.34</v>
      </c>
      <c r="D12" s="38"/>
      <c r="E12" s="40"/>
      <c r="F12" s="38">
        <v>126563.34</v>
      </c>
      <c r="G12" s="39">
        <f t="shared" si="0"/>
        <v>980</v>
      </c>
      <c r="H12" s="3"/>
      <c r="I12" s="19" t="str">
        <f t="shared" si="1"/>
        <v>OK</v>
      </c>
    </row>
    <row r="13" spans="1:9" x14ac:dyDescent="0.25">
      <c r="A13" s="6" t="s">
        <v>35</v>
      </c>
      <c r="B13" s="38">
        <f>Oct!G13</f>
        <v>29731.640000000003</v>
      </c>
      <c r="C13" s="40">
        <v>44.69</v>
      </c>
      <c r="D13" s="38"/>
      <c r="E13" s="40"/>
      <c r="F13" s="38"/>
      <c r="G13" s="39">
        <f t="shared" si="0"/>
        <v>29776.33</v>
      </c>
      <c r="H13" s="3"/>
      <c r="I13" s="19" t="str">
        <f t="shared" si="1"/>
        <v>OK</v>
      </c>
    </row>
    <row r="14" spans="1:9" x14ac:dyDescent="0.25">
      <c r="A14" s="6"/>
      <c r="B14" s="38">
        <f>Oct!G14</f>
        <v>0</v>
      </c>
      <c r="C14" s="40"/>
      <c r="D14" s="38"/>
      <c r="E14" s="40"/>
      <c r="F14" s="38"/>
      <c r="G14" s="39">
        <f t="shared" si="0"/>
        <v>0</v>
      </c>
      <c r="H14" s="3"/>
      <c r="I14" s="19" t="str">
        <f t="shared" si="1"/>
        <v>OK</v>
      </c>
    </row>
    <row r="15" spans="1:9" x14ac:dyDescent="0.25">
      <c r="A15" s="30" t="s">
        <v>8</v>
      </c>
      <c r="B15" s="41">
        <f>SUM(B9:B14)</f>
        <v>1111931.05</v>
      </c>
      <c r="C15" s="41">
        <f t="shared" ref="C15:G15" si="2">SUM(C9:C14)</f>
        <v>339855.97000000003</v>
      </c>
      <c r="D15" s="41">
        <f t="shared" si="2"/>
        <v>126543.34</v>
      </c>
      <c r="E15" s="41">
        <f t="shared" si="2"/>
        <v>292502.57</v>
      </c>
      <c r="F15" s="41">
        <f t="shared" si="2"/>
        <v>126563.34</v>
      </c>
      <c r="G15" s="41">
        <f t="shared" si="2"/>
        <v>1159264.4500000002</v>
      </c>
      <c r="H15" s="10"/>
      <c r="I15" s="19" t="str">
        <f t="shared" si="1"/>
        <v>OK</v>
      </c>
    </row>
    <row r="16" spans="1:9" x14ac:dyDescent="0.25">
      <c r="A16" s="3"/>
      <c r="B16" s="10"/>
      <c r="C16" s="10"/>
      <c r="D16" s="10"/>
      <c r="E16" s="10"/>
      <c r="F16" s="10"/>
      <c r="G16" s="10"/>
      <c r="H16" s="10"/>
      <c r="I16" s="10"/>
    </row>
    <row r="17" spans="1:9" x14ac:dyDescent="0.25">
      <c r="A17" s="3"/>
      <c r="B17" s="50" t="s">
        <v>26</v>
      </c>
      <c r="C17" s="50"/>
      <c r="D17" s="50"/>
      <c r="E17" s="50"/>
      <c r="F17" s="50"/>
      <c r="G17" s="50"/>
      <c r="H17" s="10"/>
      <c r="I17" s="18" t="s">
        <v>7</v>
      </c>
    </row>
    <row r="18" spans="1:9" x14ac:dyDescent="0.25">
      <c r="A18" s="13" t="s">
        <v>9</v>
      </c>
      <c r="B18" s="16">
        <f>Oct!G19</f>
        <v>276</v>
      </c>
      <c r="C18" s="16" t="s">
        <v>6</v>
      </c>
      <c r="D18" s="15"/>
      <c r="E18" s="15"/>
      <c r="F18" s="15"/>
      <c r="G18" s="15"/>
      <c r="H18" s="10"/>
      <c r="I18" s="19" t="e">
        <f>IF(ABS(ROUND((B18+C18),0))&lt;2, "OK", "Doesn't balance")</f>
        <v>#VALUE!</v>
      </c>
    </row>
    <row r="19" spans="1:9" x14ac:dyDescent="0.25">
      <c r="A19" s="13" t="s">
        <v>40</v>
      </c>
      <c r="B19" s="15"/>
      <c r="C19" s="5" t="s">
        <v>5</v>
      </c>
      <c r="D19" s="15"/>
      <c r="E19" s="15"/>
      <c r="F19" s="15"/>
      <c r="G19" s="5" t="s">
        <v>5</v>
      </c>
      <c r="H19" s="10"/>
      <c r="I19" s="19" t="e">
        <f>IF(ABS(ROUND((C19-G19),0))&lt;2, "OK", "Doesn't balance")</f>
        <v>#VALUE!</v>
      </c>
    </row>
    <row r="20" spans="1:9" x14ac:dyDescent="0.25">
      <c r="A20" s="13" t="s">
        <v>43</v>
      </c>
      <c r="B20" s="5">
        <f>Oct!G21</f>
        <v>-244761</v>
      </c>
      <c r="C20" s="15"/>
      <c r="D20" s="15"/>
      <c r="E20" s="5">
        <f>B20</f>
        <v>-244761</v>
      </c>
      <c r="F20" s="15"/>
      <c r="G20" s="15"/>
      <c r="H20" s="10"/>
      <c r="I20" s="19" t="str">
        <f>IF(ABS(ROUND((B20-E20),0))&lt;2, "OK", "Doesn't balance")</f>
        <v>OK</v>
      </c>
    </row>
    <row r="21" spans="1:9" x14ac:dyDescent="0.25">
      <c r="A21" s="13" t="s">
        <v>42</v>
      </c>
      <c r="B21" s="15"/>
      <c r="C21" s="15"/>
      <c r="D21" s="15"/>
      <c r="E21" s="5">
        <v>276972.07</v>
      </c>
      <c r="F21" s="15"/>
      <c r="G21" s="5">
        <f>-E21</f>
        <v>-276972.07</v>
      </c>
      <c r="H21" s="10"/>
      <c r="I21" s="19" t="str">
        <f>IF(ABS(ROUND((E21+G21),0))&lt;2, "OK", "Doesn't balance")</f>
        <v>OK</v>
      </c>
    </row>
    <row r="22" spans="1:9" x14ac:dyDescent="0.25">
      <c r="A22" s="13" t="s">
        <v>13</v>
      </c>
      <c r="B22" s="15"/>
      <c r="C22" s="5">
        <v>0</v>
      </c>
      <c r="D22" s="15"/>
      <c r="E22" s="5" t="s">
        <v>6</v>
      </c>
      <c r="F22" s="15"/>
      <c r="G22" s="15"/>
      <c r="H22" s="10"/>
      <c r="I22" s="19" t="e">
        <f>IF(ABS(ROUND((C22-E22),0))&lt;2, "OK", "Doesn't balance")</f>
        <v>#VALUE!</v>
      </c>
    </row>
    <row r="23" spans="1:9" ht="30" x14ac:dyDescent="0.25">
      <c r="A23" s="13" t="s">
        <v>14</v>
      </c>
      <c r="B23" s="15"/>
      <c r="C23" s="5" t="s">
        <v>5</v>
      </c>
      <c r="D23" s="15"/>
      <c r="E23" s="15"/>
      <c r="F23" s="15"/>
      <c r="G23" s="15"/>
      <c r="H23" s="10"/>
      <c r="I23" s="11"/>
    </row>
    <row r="24" spans="1:9" x14ac:dyDescent="0.25">
      <c r="A24" s="13" t="s">
        <v>15</v>
      </c>
      <c r="B24" s="15"/>
      <c r="C24" s="5">
        <v>0</v>
      </c>
      <c r="D24" s="15"/>
      <c r="E24" s="14" t="s">
        <v>5</v>
      </c>
      <c r="F24" s="15"/>
      <c r="G24" s="15"/>
      <c r="H24" s="10"/>
      <c r="I24" s="19" t="e">
        <f>IF(ABS(ROUND((C24-E24),0))&lt;2, "OK", "Doesn't balance")</f>
        <v>#VALUE!</v>
      </c>
    </row>
    <row r="25" spans="1:9" x14ac:dyDescent="0.25">
      <c r="A25" s="13" t="s">
        <v>16</v>
      </c>
      <c r="B25" s="15"/>
      <c r="C25" s="5" t="s">
        <v>6</v>
      </c>
      <c r="D25" s="15"/>
      <c r="E25" s="5" t="s">
        <v>6</v>
      </c>
      <c r="F25" s="15"/>
      <c r="G25" s="15"/>
      <c r="H25" s="10"/>
      <c r="I25" s="19" t="e">
        <f>IF(ABS(ROUND((C25-E25),0))&lt;2, "OK", "Doesn't balance")</f>
        <v>#VALUE!</v>
      </c>
    </row>
    <row r="26" spans="1:9" ht="30" x14ac:dyDescent="0.25">
      <c r="A26" s="13" t="s">
        <v>17</v>
      </c>
      <c r="B26" s="5">
        <f>Oct!G26</f>
        <v>500</v>
      </c>
      <c r="C26" s="15"/>
      <c r="D26" s="15"/>
      <c r="E26" s="15"/>
      <c r="F26" s="15"/>
      <c r="G26" s="5">
        <f>B26</f>
        <v>500</v>
      </c>
      <c r="H26" s="10"/>
      <c r="I26" s="10"/>
    </row>
    <row r="27" spans="1:9" x14ac:dyDescent="0.25">
      <c r="A27" s="13" t="s">
        <v>27</v>
      </c>
      <c r="B27" s="22" t="s">
        <v>18</v>
      </c>
      <c r="C27" s="22" t="s">
        <v>18</v>
      </c>
      <c r="D27" s="15"/>
      <c r="E27" s="22" t="s">
        <v>18</v>
      </c>
      <c r="F27" s="15"/>
      <c r="G27" s="22" t="s">
        <v>18</v>
      </c>
      <c r="H27" s="10"/>
      <c r="I27" s="10"/>
    </row>
    <row r="28" spans="1:9" x14ac:dyDescent="0.25">
      <c r="A28" s="30" t="s">
        <v>28</v>
      </c>
      <c r="B28" s="21">
        <f t="shared" ref="B28:G28" si="3">SUM(B18:B27)</f>
        <v>-243985</v>
      </c>
      <c r="C28" s="21">
        <f t="shared" si="3"/>
        <v>0</v>
      </c>
      <c r="D28" s="23"/>
      <c r="E28" s="21">
        <f t="shared" si="3"/>
        <v>32211.070000000007</v>
      </c>
      <c r="F28" s="24"/>
      <c r="G28" s="21">
        <f t="shared" si="3"/>
        <v>-276472.07</v>
      </c>
      <c r="H28" s="10"/>
      <c r="I28" s="10"/>
    </row>
    <row r="29" spans="1:9" x14ac:dyDescent="0.25">
      <c r="A29" s="3"/>
      <c r="B29" s="10"/>
      <c r="C29" s="10"/>
      <c r="D29" s="10"/>
      <c r="E29" s="10"/>
      <c r="F29" s="10"/>
      <c r="G29" s="10"/>
      <c r="H29" s="10"/>
      <c r="I29" s="10"/>
    </row>
    <row r="30" spans="1:9" x14ac:dyDescent="0.25">
      <c r="A30" s="7"/>
      <c r="B30" s="50" t="s">
        <v>4</v>
      </c>
      <c r="C30" s="50"/>
      <c r="D30" s="51"/>
      <c r="E30" s="50"/>
      <c r="F30" s="50"/>
      <c r="G30" s="50"/>
      <c r="H30" s="1"/>
      <c r="I30" s="10"/>
    </row>
    <row r="31" spans="1:9" ht="90" x14ac:dyDescent="0.25">
      <c r="A31" s="35"/>
      <c r="B31" s="31" t="s">
        <v>33</v>
      </c>
      <c r="C31" s="32" t="s">
        <v>31</v>
      </c>
      <c r="D31" s="33"/>
      <c r="E31" s="34" t="s">
        <v>32</v>
      </c>
      <c r="F31" s="33"/>
      <c r="G31" s="31" t="s">
        <v>34</v>
      </c>
      <c r="H31" s="1"/>
      <c r="I31" s="10"/>
    </row>
    <row r="32" spans="1:9" x14ac:dyDescent="0.25">
      <c r="A32" s="36" t="s">
        <v>25</v>
      </c>
      <c r="B32" s="41">
        <f>Oct!G32</f>
        <v>866931.3899999999</v>
      </c>
      <c r="C32" s="26">
        <v>339996.99</v>
      </c>
      <c r="D32" s="27"/>
      <c r="E32" s="28">
        <v>324195.8</v>
      </c>
      <c r="F32" s="27"/>
      <c r="G32" s="21">
        <f>B32+C32-E32</f>
        <v>882732.57999999984</v>
      </c>
      <c r="H32" s="3"/>
      <c r="I32" s="19" t="str">
        <f t="shared" ref="I32" si="4">IF(ABS(ROUND((B32+C32+D32-E32-F32-G32),0))&lt;2, "OK", "Doesn't balance")</f>
        <v>OK</v>
      </c>
    </row>
    <row r="33" spans="1:9" x14ac:dyDescent="0.25">
      <c r="A33" s="17" t="s">
        <v>24</v>
      </c>
      <c r="B33" s="42">
        <f>B15+B28-B32</f>
        <v>1014.660000000149</v>
      </c>
      <c r="C33" s="45">
        <f>C15+C28-C32</f>
        <v>-141.01999999996042</v>
      </c>
      <c r="D33" s="25"/>
      <c r="E33" s="44">
        <f>E15+E28-E32</f>
        <v>517.84000000002561</v>
      </c>
      <c r="F33" s="25"/>
      <c r="G33" s="20">
        <f>G15+G28-G32</f>
        <v>59.800000000279397</v>
      </c>
      <c r="H33" s="3"/>
      <c r="I33" s="10"/>
    </row>
  </sheetData>
  <mergeCells count="8">
    <mergeCell ref="B17:G17"/>
    <mergeCell ref="B30:G30"/>
    <mergeCell ref="B6:G6"/>
    <mergeCell ref="A7:A8"/>
    <mergeCell ref="B7:B8"/>
    <mergeCell ref="C7:D7"/>
    <mergeCell ref="E7:F7"/>
    <mergeCell ref="G7:G8"/>
  </mergeCells>
  <dataValidations count="1">
    <dataValidation type="decimal" operator="lessThanOrEqual" allowBlank="1" showErrorMessage="1" errorTitle="Amount must be negative" error="Amount must be entered as a negative amount. " sqref="C18 B20 E20 G21 E22 C22 C25 E25" xr:uid="{7E89B381-46A2-45D7-AF96-1AB6D842F495}">
      <formula1>0</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BC6C1-D64D-483F-966A-A8C4CE7AD760}">
  <dimension ref="A1:I33"/>
  <sheetViews>
    <sheetView workbookViewId="0"/>
  </sheetViews>
  <sheetFormatPr defaultRowHeight="15" x14ac:dyDescent="0.25"/>
  <cols>
    <col min="1" max="1" width="32.7109375" customWidth="1"/>
    <col min="2" max="2" width="16.42578125" customWidth="1"/>
    <col min="3" max="6" width="14.85546875" customWidth="1"/>
    <col min="7" max="7" width="17" customWidth="1"/>
    <col min="8" max="8" width="15.7109375" customWidth="1"/>
    <col min="9" max="9" width="15.42578125" customWidth="1"/>
  </cols>
  <sheetData>
    <row r="1" spans="1:9" x14ac:dyDescent="0.25">
      <c r="A1" s="8" t="s">
        <v>46</v>
      </c>
      <c r="B1" s="8"/>
      <c r="C1" s="11"/>
      <c r="D1" s="9" t="s">
        <v>47</v>
      </c>
      <c r="E1" s="11"/>
      <c r="F1" s="11"/>
      <c r="G1" s="8"/>
      <c r="H1" s="10"/>
      <c r="I1" s="10"/>
    </row>
    <row r="2" spans="1:9" x14ac:dyDescent="0.25">
      <c r="A2" s="8"/>
      <c r="B2" s="8"/>
      <c r="C2" s="11"/>
      <c r="D2" s="12" t="s">
        <v>1</v>
      </c>
      <c r="E2" s="11"/>
      <c r="F2" s="11"/>
      <c r="G2" s="8"/>
      <c r="H2" s="10"/>
      <c r="I2" s="10"/>
    </row>
    <row r="3" spans="1:9" x14ac:dyDescent="0.25">
      <c r="A3" s="8"/>
      <c r="B3" s="8"/>
      <c r="C3" s="11"/>
      <c r="D3" s="12" t="s">
        <v>57</v>
      </c>
      <c r="E3" s="11"/>
      <c r="F3" s="11"/>
      <c r="G3" s="8"/>
      <c r="H3" s="10"/>
      <c r="I3" s="10"/>
    </row>
    <row r="4" spans="1:9" x14ac:dyDescent="0.25">
      <c r="A4" s="8"/>
      <c r="B4" s="8"/>
      <c r="C4" s="8"/>
      <c r="D4" s="8"/>
      <c r="E4" s="8"/>
      <c r="F4" s="8"/>
      <c r="G4" s="8"/>
      <c r="H4" s="10"/>
      <c r="I4" s="10"/>
    </row>
    <row r="5" spans="1:9" x14ac:dyDescent="0.25">
      <c r="A5" s="8"/>
      <c r="B5" s="8"/>
      <c r="C5" s="8"/>
      <c r="D5" s="8"/>
      <c r="E5" s="8"/>
      <c r="F5" s="8"/>
      <c r="G5" s="8"/>
      <c r="H5" s="10"/>
      <c r="I5" s="10"/>
    </row>
    <row r="6" spans="1:9" x14ac:dyDescent="0.25">
      <c r="A6" s="2"/>
      <c r="B6" s="52" t="s">
        <v>0</v>
      </c>
      <c r="C6" s="52"/>
      <c r="D6" s="52"/>
      <c r="E6" s="52"/>
      <c r="F6" s="52"/>
      <c r="G6" s="52"/>
      <c r="H6" s="1"/>
      <c r="I6" s="10"/>
    </row>
    <row r="7" spans="1:9" x14ac:dyDescent="0.25">
      <c r="A7" s="53" t="s">
        <v>23</v>
      </c>
      <c r="B7" s="55" t="s">
        <v>22</v>
      </c>
      <c r="C7" s="56" t="s">
        <v>29</v>
      </c>
      <c r="D7" s="56"/>
      <c r="E7" s="56" t="s">
        <v>30</v>
      </c>
      <c r="F7" s="56"/>
      <c r="G7" s="55" t="s">
        <v>20</v>
      </c>
      <c r="H7" s="1"/>
      <c r="I7" s="10"/>
    </row>
    <row r="8" spans="1:9" ht="45" x14ac:dyDescent="0.25">
      <c r="A8" s="54"/>
      <c r="B8" s="55"/>
      <c r="C8" s="37" t="s">
        <v>21</v>
      </c>
      <c r="D8" s="37" t="s">
        <v>2</v>
      </c>
      <c r="E8" s="37" t="s">
        <v>19</v>
      </c>
      <c r="F8" s="37" t="s">
        <v>3</v>
      </c>
      <c r="G8" s="55"/>
      <c r="H8" s="3"/>
      <c r="I8" s="18" t="s">
        <v>7</v>
      </c>
    </row>
    <row r="9" spans="1:9" x14ac:dyDescent="0.25">
      <c r="A9" s="6" t="s">
        <v>48</v>
      </c>
      <c r="B9" s="38">
        <f>Nov!G9</f>
        <v>415131.29000000021</v>
      </c>
      <c r="C9" s="38">
        <f>391083.83-183360.86</f>
        <v>207722.97000000003</v>
      </c>
      <c r="D9" s="38">
        <v>183360.86</v>
      </c>
      <c r="E9" s="38">
        <v>326603.55</v>
      </c>
      <c r="F9" s="38"/>
      <c r="G9" s="39">
        <f>B9+C9+D9-E9-F9</f>
        <v>479611.57000000024</v>
      </c>
      <c r="H9" s="4"/>
      <c r="I9" s="19" t="str">
        <f>IF(ABS(ROUND((B9+C9+D9-E9-F9-G9),0))&lt;2, "OK", "Doesn't balance")</f>
        <v>OK</v>
      </c>
    </row>
    <row r="10" spans="1:9" x14ac:dyDescent="0.25">
      <c r="A10" s="6"/>
      <c r="B10" s="38">
        <f>Nov!G10</f>
        <v>0</v>
      </c>
      <c r="C10" s="40"/>
      <c r="D10" s="38"/>
      <c r="E10" s="40"/>
      <c r="F10" s="38"/>
      <c r="G10" s="39">
        <f t="shared" ref="G10:G14" si="0">B10+C10+D10-E10-F10</f>
        <v>0</v>
      </c>
      <c r="H10" s="3"/>
      <c r="I10" s="19" t="str">
        <f t="shared" ref="I10:I15" si="1">IF(ABS(ROUND((B10+C10+D10-E10-F10-G10),0))&lt;2, "OK", "Doesn't balance")</f>
        <v>OK</v>
      </c>
    </row>
    <row r="11" spans="1:9" x14ac:dyDescent="0.25">
      <c r="A11" s="6" t="s">
        <v>49</v>
      </c>
      <c r="B11" s="38">
        <f>Nov!G11</f>
        <v>713376.83</v>
      </c>
      <c r="C11" s="40">
        <v>90.88</v>
      </c>
      <c r="D11" s="38"/>
      <c r="E11" s="40"/>
      <c r="F11" s="38"/>
      <c r="G11" s="39">
        <f t="shared" si="0"/>
        <v>713467.71</v>
      </c>
      <c r="H11" s="3"/>
      <c r="I11" s="19" t="str">
        <f t="shared" si="1"/>
        <v>OK</v>
      </c>
    </row>
    <row r="12" spans="1:9" x14ac:dyDescent="0.25">
      <c r="A12" s="6" t="s">
        <v>50</v>
      </c>
      <c r="B12" s="38">
        <f>Nov!G12</f>
        <v>980</v>
      </c>
      <c r="C12" s="40">
        <v>183360.86</v>
      </c>
      <c r="D12" s="38"/>
      <c r="E12" s="40">
        <v>20</v>
      </c>
      <c r="F12" s="38">
        <v>183360.86</v>
      </c>
      <c r="G12" s="39">
        <f t="shared" si="0"/>
        <v>960</v>
      </c>
      <c r="H12" s="3"/>
      <c r="I12" s="19" t="str">
        <f t="shared" si="1"/>
        <v>OK</v>
      </c>
    </row>
    <row r="13" spans="1:9" x14ac:dyDescent="0.25">
      <c r="A13" s="6" t="s">
        <v>35</v>
      </c>
      <c r="B13" s="38">
        <f>Nov!G13</f>
        <v>29776.33</v>
      </c>
      <c r="C13" s="40">
        <v>44.86</v>
      </c>
      <c r="D13" s="38"/>
      <c r="E13" s="40"/>
      <c r="F13" s="38"/>
      <c r="G13" s="39">
        <f t="shared" si="0"/>
        <v>29821.190000000002</v>
      </c>
      <c r="H13" s="3"/>
      <c r="I13" s="19" t="str">
        <f t="shared" si="1"/>
        <v>OK</v>
      </c>
    </row>
    <row r="14" spans="1:9" x14ac:dyDescent="0.25">
      <c r="A14" s="6"/>
      <c r="B14" s="38">
        <f>Nov!G14</f>
        <v>0</v>
      </c>
      <c r="C14" s="40"/>
      <c r="D14" s="38"/>
      <c r="E14" s="40"/>
      <c r="F14" s="38"/>
      <c r="G14" s="39">
        <f t="shared" si="0"/>
        <v>0</v>
      </c>
      <c r="H14" s="3"/>
      <c r="I14" s="19" t="str">
        <f t="shared" si="1"/>
        <v>OK</v>
      </c>
    </row>
    <row r="15" spans="1:9" x14ac:dyDescent="0.25">
      <c r="A15" s="30" t="s">
        <v>8</v>
      </c>
      <c r="B15" s="41">
        <f>SUM(B9:B14)</f>
        <v>1159264.4500000002</v>
      </c>
      <c r="C15" s="41">
        <f t="shared" ref="C15:G15" si="2">SUM(C9:C14)</f>
        <v>391219.57</v>
      </c>
      <c r="D15" s="41">
        <f t="shared" si="2"/>
        <v>183360.86</v>
      </c>
      <c r="E15" s="41">
        <f t="shared" si="2"/>
        <v>326623.55</v>
      </c>
      <c r="F15" s="41">
        <f t="shared" si="2"/>
        <v>183360.86</v>
      </c>
      <c r="G15" s="41">
        <f t="shared" si="2"/>
        <v>1223860.4700000002</v>
      </c>
      <c r="H15" s="10"/>
      <c r="I15" s="19" t="str">
        <f t="shared" si="1"/>
        <v>OK</v>
      </c>
    </row>
    <row r="16" spans="1:9" x14ac:dyDescent="0.25">
      <c r="A16" s="3"/>
      <c r="B16" s="10"/>
      <c r="C16" s="10"/>
      <c r="D16" s="10"/>
      <c r="E16" s="10"/>
      <c r="F16" s="10"/>
      <c r="G16" s="10"/>
      <c r="H16" s="10"/>
      <c r="I16" s="10"/>
    </row>
    <row r="17" spans="1:9" x14ac:dyDescent="0.25">
      <c r="A17" s="3"/>
      <c r="B17" s="50" t="s">
        <v>26</v>
      </c>
      <c r="C17" s="50"/>
      <c r="D17" s="50"/>
      <c r="E17" s="50"/>
      <c r="F17" s="50"/>
      <c r="G17" s="50"/>
      <c r="H17" s="10"/>
      <c r="I17" s="18" t="s">
        <v>7</v>
      </c>
    </row>
    <row r="18" spans="1:9" x14ac:dyDescent="0.25">
      <c r="A18" s="13" t="s">
        <v>9</v>
      </c>
      <c r="B18" s="16" t="str">
        <f>Nov!G19</f>
        <v>+</v>
      </c>
      <c r="C18" s="16" t="s">
        <v>6</v>
      </c>
      <c r="D18" s="15"/>
      <c r="E18" s="15"/>
      <c r="F18" s="15"/>
      <c r="G18" s="15"/>
      <c r="H18" s="10"/>
      <c r="I18" s="19" t="e">
        <f>IF(ABS(ROUND((B18+C18),0))&lt;2, "OK", "Doesn't balance")</f>
        <v>#VALUE!</v>
      </c>
    </row>
    <row r="19" spans="1:9" x14ac:dyDescent="0.25">
      <c r="A19" s="13" t="s">
        <v>40</v>
      </c>
      <c r="B19" s="15"/>
      <c r="C19" s="5">
        <v>199064</v>
      </c>
      <c r="D19" s="15"/>
      <c r="E19" s="15"/>
      <c r="F19" s="15"/>
      <c r="G19" s="5">
        <f>C19</f>
        <v>199064</v>
      </c>
      <c r="H19" s="10"/>
      <c r="I19" s="19" t="str">
        <f>IF(ABS(ROUND((C19-G19),0))&lt;2, "OK", "Doesn't balance")</f>
        <v>OK</v>
      </c>
    </row>
    <row r="20" spans="1:9" x14ac:dyDescent="0.25">
      <c r="A20" s="13" t="s">
        <v>43</v>
      </c>
      <c r="B20" s="5">
        <f>Nov!G21</f>
        <v>-276972.07</v>
      </c>
      <c r="C20" s="15"/>
      <c r="D20" s="15"/>
      <c r="E20" s="5">
        <f>B20</f>
        <v>-276972.07</v>
      </c>
      <c r="F20" s="15"/>
      <c r="G20" s="15"/>
      <c r="H20" s="10"/>
      <c r="I20" s="19" t="str">
        <f>IF(ABS(ROUND((B20-E20),0))&lt;2, "OK", "Doesn't balance")</f>
        <v>OK</v>
      </c>
    </row>
    <row r="21" spans="1:9" x14ac:dyDescent="0.25">
      <c r="A21" s="13" t="s">
        <v>44</v>
      </c>
      <c r="B21" s="15"/>
      <c r="C21" s="15"/>
      <c r="D21" s="15"/>
      <c r="E21" s="5">
        <v>356007</v>
      </c>
      <c r="F21" s="15"/>
      <c r="G21" s="5">
        <f>-E21</f>
        <v>-356007</v>
      </c>
      <c r="H21" s="10"/>
      <c r="I21" s="19" t="str">
        <f>IF(ABS(ROUND((E21+G21),0))&lt;2, "OK", "Doesn't balance")</f>
        <v>OK</v>
      </c>
    </row>
    <row r="22" spans="1:9" x14ac:dyDescent="0.25">
      <c r="A22" s="13" t="s">
        <v>13</v>
      </c>
      <c r="B22" s="15"/>
      <c r="C22" s="5">
        <v>0</v>
      </c>
      <c r="D22" s="15"/>
      <c r="E22" s="5" t="s">
        <v>6</v>
      </c>
      <c r="F22" s="15"/>
      <c r="G22" s="15"/>
      <c r="H22" s="10"/>
      <c r="I22" s="19" t="e">
        <f>IF(ABS(ROUND((C22-E22),0))&lt;2, "OK", "Doesn't balance")</f>
        <v>#VALUE!</v>
      </c>
    </row>
    <row r="23" spans="1:9" ht="30" x14ac:dyDescent="0.25">
      <c r="A23" s="13" t="s">
        <v>14</v>
      </c>
      <c r="B23" s="15"/>
      <c r="C23" s="5" t="s">
        <v>5</v>
      </c>
      <c r="D23" s="15"/>
      <c r="E23" s="15"/>
      <c r="F23" s="15"/>
      <c r="G23" s="15"/>
      <c r="H23" s="10"/>
      <c r="I23" s="11"/>
    </row>
    <row r="24" spans="1:9" x14ac:dyDescent="0.25">
      <c r="A24" s="13" t="s">
        <v>15</v>
      </c>
      <c r="B24" s="15"/>
      <c r="C24" s="5">
        <v>0</v>
      </c>
      <c r="D24" s="15"/>
      <c r="E24" s="14" t="s">
        <v>5</v>
      </c>
      <c r="F24" s="15"/>
      <c r="G24" s="15"/>
      <c r="H24" s="10"/>
      <c r="I24" s="19" t="e">
        <f>IF(ABS(ROUND((C24-E24),0))&lt;2, "OK", "Doesn't balance")</f>
        <v>#VALUE!</v>
      </c>
    </row>
    <row r="25" spans="1:9" x14ac:dyDescent="0.25">
      <c r="A25" s="13" t="s">
        <v>16</v>
      </c>
      <c r="B25" s="15"/>
      <c r="C25" s="5" t="s">
        <v>6</v>
      </c>
      <c r="D25" s="15"/>
      <c r="E25" s="5" t="s">
        <v>6</v>
      </c>
      <c r="F25" s="15"/>
      <c r="G25" s="15"/>
      <c r="H25" s="10"/>
      <c r="I25" s="19" t="e">
        <f>IF(ABS(ROUND((C25-E25),0))&lt;2, "OK", "Doesn't balance")</f>
        <v>#VALUE!</v>
      </c>
    </row>
    <row r="26" spans="1:9" ht="30" x14ac:dyDescent="0.25">
      <c r="A26" s="13" t="s">
        <v>17</v>
      </c>
      <c r="B26" s="5">
        <f>Nov!G26</f>
        <v>500</v>
      </c>
      <c r="C26" s="15"/>
      <c r="D26" s="15"/>
      <c r="E26" s="15"/>
      <c r="F26" s="15"/>
      <c r="G26" s="5">
        <f>B26</f>
        <v>500</v>
      </c>
      <c r="H26" s="10"/>
      <c r="I26" s="10"/>
    </row>
    <row r="27" spans="1:9" x14ac:dyDescent="0.25">
      <c r="A27" s="13" t="s">
        <v>27</v>
      </c>
      <c r="B27" s="22" t="s">
        <v>18</v>
      </c>
      <c r="C27" s="22" t="s">
        <v>18</v>
      </c>
      <c r="D27" s="15"/>
      <c r="E27" s="22" t="s">
        <v>18</v>
      </c>
      <c r="F27" s="15"/>
      <c r="G27" s="22" t="s">
        <v>18</v>
      </c>
      <c r="H27" s="10"/>
      <c r="I27" s="10"/>
    </row>
    <row r="28" spans="1:9" x14ac:dyDescent="0.25">
      <c r="A28" s="30" t="s">
        <v>28</v>
      </c>
      <c r="B28" s="21">
        <f t="shared" ref="B28:G28" si="3">SUM(B18:B27)</f>
        <v>-276472.07</v>
      </c>
      <c r="C28" s="21">
        <f t="shared" si="3"/>
        <v>199064</v>
      </c>
      <c r="D28" s="23"/>
      <c r="E28" s="21">
        <f t="shared" si="3"/>
        <v>79034.929999999993</v>
      </c>
      <c r="F28" s="24"/>
      <c r="G28" s="21">
        <f t="shared" si="3"/>
        <v>-156443</v>
      </c>
      <c r="H28" s="10"/>
      <c r="I28" s="10"/>
    </row>
    <row r="29" spans="1:9" x14ac:dyDescent="0.25">
      <c r="A29" s="3"/>
      <c r="B29" s="10"/>
      <c r="C29" s="10"/>
      <c r="D29" s="10"/>
      <c r="E29" s="10"/>
      <c r="F29" s="10"/>
      <c r="G29" s="10"/>
      <c r="H29" s="10"/>
      <c r="I29" s="10"/>
    </row>
    <row r="30" spans="1:9" x14ac:dyDescent="0.25">
      <c r="A30" s="7"/>
      <c r="B30" s="50" t="s">
        <v>4</v>
      </c>
      <c r="C30" s="50"/>
      <c r="D30" s="51"/>
      <c r="E30" s="50"/>
      <c r="F30" s="50"/>
      <c r="G30" s="50"/>
      <c r="H30" s="1"/>
      <c r="I30" s="10"/>
    </row>
    <row r="31" spans="1:9" ht="90" x14ac:dyDescent="0.25">
      <c r="A31" s="35"/>
      <c r="B31" s="31" t="s">
        <v>33</v>
      </c>
      <c r="C31" s="32" t="s">
        <v>31</v>
      </c>
      <c r="D31" s="33"/>
      <c r="E31" s="34" t="s">
        <v>32</v>
      </c>
      <c r="F31" s="33"/>
      <c r="G31" s="31" t="s">
        <v>34</v>
      </c>
      <c r="H31" s="1"/>
      <c r="I31" s="10"/>
    </row>
    <row r="32" spans="1:9" x14ac:dyDescent="0.25">
      <c r="A32" s="36" t="s">
        <v>25</v>
      </c>
      <c r="B32" s="41">
        <f>Nov!G32</f>
        <v>882732.57999999984</v>
      </c>
      <c r="C32" s="26">
        <v>590283.30000000005</v>
      </c>
      <c r="D32" s="27"/>
      <c r="E32" s="28">
        <v>405658.43</v>
      </c>
      <c r="F32" s="27"/>
      <c r="G32" s="21">
        <f>B32+C32-E32</f>
        <v>1067357.45</v>
      </c>
      <c r="H32" s="3"/>
      <c r="I32" s="19" t="str">
        <f t="shared" ref="I32" si="4">IF(ABS(ROUND((B32+C32+D32-E32-F32-G32),0))&lt;2, "OK", "Doesn't balance")</f>
        <v>OK</v>
      </c>
    </row>
    <row r="33" spans="1:9" x14ac:dyDescent="0.25">
      <c r="A33" s="17" t="s">
        <v>24</v>
      </c>
      <c r="B33" s="42">
        <f>B15+B28-B32</f>
        <v>59.800000000279397</v>
      </c>
      <c r="C33" s="45">
        <f>C15+C28-C32</f>
        <v>0.27000000001862645</v>
      </c>
      <c r="D33" s="25"/>
      <c r="E33" s="44">
        <f>E15+E28-E32</f>
        <v>4.9999999988358468E-2</v>
      </c>
      <c r="F33" s="25"/>
      <c r="G33" s="20">
        <f>G15+G28-G32</f>
        <v>60.020000000251457</v>
      </c>
      <c r="H33" s="3"/>
      <c r="I33" s="10"/>
    </row>
  </sheetData>
  <mergeCells count="8">
    <mergeCell ref="B17:G17"/>
    <mergeCell ref="B30:G30"/>
    <mergeCell ref="B6:G6"/>
    <mergeCell ref="A7:A8"/>
    <mergeCell ref="B7:B8"/>
    <mergeCell ref="C7:D7"/>
    <mergeCell ref="E7:F7"/>
    <mergeCell ref="G7:G8"/>
  </mergeCells>
  <dataValidations count="1">
    <dataValidation type="decimal" operator="lessThanOrEqual" allowBlank="1" showErrorMessage="1" errorTitle="Amount must be negative" error="Amount must be entered as a negative amount. " sqref="C18 B20 E20 G21 E22 C22 C25 E25" xr:uid="{48389A31-AF6F-4A36-A5D8-647A3C9F60E2}">
      <formula1>0</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0FDB3-A8E1-472B-A254-4B86B8EB12F9}">
  <dimension ref="A1:I35"/>
  <sheetViews>
    <sheetView tabSelected="1" workbookViewId="0"/>
  </sheetViews>
  <sheetFormatPr defaultRowHeight="15" x14ac:dyDescent="0.25"/>
  <cols>
    <col min="1" max="1" width="32.7109375" customWidth="1"/>
    <col min="2" max="2" width="16.42578125" customWidth="1"/>
    <col min="3" max="6" width="14.85546875" customWidth="1"/>
    <col min="7" max="7" width="17" customWidth="1"/>
    <col min="8" max="8" width="15.7109375" customWidth="1"/>
    <col min="9" max="9" width="15.42578125" customWidth="1"/>
  </cols>
  <sheetData>
    <row r="1" spans="1:9" ht="23.25" x14ac:dyDescent="0.25">
      <c r="A1" s="8" t="s">
        <v>46</v>
      </c>
      <c r="B1" s="58" t="s">
        <v>66</v>
      </c>
      <c r="C1" s="58"/>
      <c r="D1" s="58"/>
      <c r="E1" s="58"/>
      <c r="F1" s="58"/>
      <c r="G1" s="8"/>
      <c r="H1" s="10"/>
      <c r="I1" s="10"/>
    </row>
    <row r="2" spans="1:9" x14ac:dyDescent="0.25">
      <c r="A2" s="8"/>
      <c r="B2" s="8"/>
      <c r="C2" s="11"/>
      <c r="D2" s="12" t="s">
        <v>51</v>
      </c>
      <c r="E2" s="11"/>
      <c r="F2" s="11"/>
      <c r="G2" s="8"/>
      <c r="H2" s="10"/>
      <c r="I2" s="10"/>
    </row>
    <row r="3" spans="1:9" x14ac:dyDescent="0.25">
      <c r="A3" s="8"/>
      <c r="B3" s="8"/>
      <c r="C3" s="11"/>
      <c r="D3" s="12" t="s">
        <v>52</v>
      </c>
      <c r="E3" s="11"/>
      <c r="F3" s="11"/>
      <c r="G3" s="8"/>
      <c r="H3" s="10"/>
      <c r="I3" s="10"/>
    </row>
    <row r="4" spans="1:9" x14ac:dyDescent="0.25">
      <c r="A4" s="8"/>
      <c r="B4" s="8"/>
      <c r="C4" s="8"/>
      <c r="D4" s="8"/>
      <c r="E4" s="8"/>
      <c r="F4" s="8"/>
      <c r="G4" s="8"/>
      <c r="H4" s="10"/>
      <c r="I4" s="10"/>
    </row>
    <row r="5" spans="1:9" x14ac:dyDescent="0.25">
      <c r="A5" s="8"/>
      <c r="B5" s="8"/>
      <c r="C5" s="8"/>
      <c r="D5" s="8"/>
      <c r="E5" s="8"/>
      <c r="F5" s="8"/>
      <c r="G5" s="8"/>
      <c r="H5" s="10"/>
      <c r="I5" s="10"/>
    </row>
    <row r="6" spans="1:9" x14ac:dyDescent="0.25">
      <c r="A6" s="2"/>
      <c r="B6" s="52" t="s">
        <v>0</v>
      </c>
      <c r="C6" s="52"/>
      <c r="D6" s="52"/>
      <c r="E6" s="52"/>
      <c r="F6" s="52"/>
      <c r="G6" s="52"/>
      <c r="H6" s="1"/>
      <c r="I6" s="10"/>
    </row>
    <row r="7" spans="1:9" x14ac:dyDescent="0.25">
      <c r="A7" s="53" t="s">
        <v>23</v>
      </c>
      <c r="B7" s="55" t="s">
        <v>22</v>
      </c>
      <c r="C7" s="56" t="s">
        <v>29</v>
      </c>
      <c r="D7" s="56"/>
      <c r="E7" s="56" t="s">
        <v>30</v>
      </c>
      <c r="F7" s="56"/>
      <c r="G7" s="55" t="s">
        <v>20</v>
      </c>
      <c r="H7" s="1"/>
      <c r="I7" s="10"/>
    </row>
    <row r="8" spans="1:9" ht="45" x14ac:dyDescent="0.25">
      <c r="A8" s="54"/>
      <c r="B8" s="55"/>
      <c r="C8" s="37" t="s">
        <v>21</v>
      </c>
      <c r="D8" s="37" t="s">
        <v>2</v>
      </c>
      <c r="E8" s="37" t="s">
        <v>19</v>
      </c>
      <c r="F8" s="37" t="s">
        <v>3</v>
      </c>
      <c r="G8" s="55"/>
      <c r="H8" s="3"/>
      <c r="I8" s="18" t="s">
        <v>7</v>
      </c>
    </row>
    <row r="9" spans="1:9" x14ac:dyDescent="0.25">
      <c r="A9" s="6" t="s">
        <v>48</v>
      </c>
      <c r="B9" s="38">
        <f>'Schedule 06 - Jan'!B9</f>
        <v>538663.66</v>
      </c>
      <c r="C9" s="38">
        <f>'Schedule 06 - Jan'!C9+Feb!C9+Mar!C9+April!C9+May!C9+June!C9+July!C9+Aug!C9+Sept!C9+Oct!C9+Nov!C9+Dec!C9</f>
        <v>3233471.48</v>
      </c>
      <c r="D9" s="38">
        <f>'Schedule 06 - Jan'!D9+Feb!D9+Mar!D9+April!D9+May!D9+June!D9+July!D9+Aug!D9+Sept!D9+Oct!D9+Nov!D9+Dec!D9</f>
        <v>309904.19999999995</v>
      </c>
      <c r="E9" s="38">
        <f>'Schedule 06 - Jan'!E9+Feb!E9+Mar!E9+April!E9+May!E9+June!E9+July!E9+Aug!E9+Sept!E9+Oct!E9+Nov!E9+Dec!E9</f>
        <v>3601427.7699999996</v>
      </c>
      <c r="F9" s="38">
        <f>'Schedule 06 - Jan'!F9+Feb!F9+Mar!F9+April!F9+May!F9+June!F9+July!F9+Aug!F9+Sept!F9+Oct!F9+Nov!F9+Dec!F9</f>
        <v>1000</v>
      </c>
      <c r="G9" s="39">
        <f>B9+C9+D9-E9-F9</f>
        <v>479611.5700000003</v>
      </c>
      <c r="H9" s="4"/>
      <c r="I9" s="19" t="str">
        <f>IF(ABS(ROUND((B9+C9+D9-E9-F9-G9),0))&lt;2, "OK", "Doesn't balance")</f>
        <v>OK</v>
      </c>
    </row>
    <row r="10" spans="1:9" x14ac:dyDescent="0.25">
      <c r="A10" s="6"/>
      <c r="B10" s="40">
        <f>'Schedule 06 - Jan'!B10</f>
        <v>0</v>
      </c>
      <c r="C10" s="38">
        <f>'Schedule 06 - Jan'!C10+Feb!C10+Mar!C10+April!C10+May!C10+June!C10+July!C10+Aug!C10+Sept!C10+Oct!C10+Nov!C10+Dec!C10</f>
        <v>0</v>
      </c>
      <c r="D10" s="38">
        <f>'Schedule 06 - Jan'!D10+Feb!D10+Mar!D10+April!D10+May!D10+June!D10+July!D10+Aug!D10+Sept!D10+Oct!D10+Nov!D10+Dec!D10</f>
        <v>0</v>
      </c>
      <c r="E10" s="38">
        <f>'Schedule 06 - Jan'!E10+Feb!E10+Mar!E10+April!E10+May!E10+June!E10+July!E10+Aug!E10+Sept!E10+Oct!E10+Nov!E10+Dec!E10</f>
        <v>0</v>
      </c>
      <c r="F10" s="38">
        <f>'Schedule 06 - Jan'!F10+Feb!F10+Mar!F10+April!F10+May!F10+June!F10+July!F10+Aug!F10+Sept!F10+Oct!F10+Nov!F10+Dec!F10</f>
        <v>0</v>
      </c>
      <c r="G10" s="39">
        <f t="shared" ref="G10:G14" si="0">B10+C10+D10-E10-F10</f>
        <v>0</v>
      </c>
      <c r="H10" s="3"/>
      <c r="I10" s="19" t="str">
        <f t="shared" ref="I10:I15" si="1">IF(ABS(ROUND((B10+C10+D10-E10-F10-G10),0))&lt;2, "OK", "Doesn't balance")</f>
        <v>OK</v>
      </c>
    </row>
    <row r="11" spans="1:9" x14ac:dyDescent="0.25">
      <c r="A11" s="6" t="s">
        <v>49</v>
      </c>
      <c r="B11" s="40">
        <f>'Schedule 06 - Jan'!B11</f>
        <v>712398.37</v>
      </c>
      <c r="C11" s="38">
        <f>'Schedule 06 - Jan'!C11+Feb!C11+Mar!C11+April!C11+May!C11+June!C11+July!C11+Aug!C11+Sept!C11+Oct!C11+Nov!C11+Dec!C11</f>
        <v>1069.3400000000001</v>
      </c>
      <c r="D11" s="38">
        <f>'Schedule 06 - Jan'!D11+Feb!D11+Mar!D11+April!D11+May!D11+June!D11+July!D11+Aug!D11+Sept!D11+Oct!D11+Nov!D11+Dec!D11</f>
        <v>0</v>
      </c>
      <c r="E11" s="38">
        <f>'Schedule 06 - Jan'!E11+Feb!E11+Mar!E11+April!E11+May!E11+June!E11+July!E11+Aug!E11+Sept!E11+Oct!E11+Nov!E11+Dec!E11</f>
        <v>0</v>
      </c>
      <c r="F11" s="38">
        <f>'Schedule 06 - Jan'!F11+Feb!F11+Mar!F11+April!F11+May!F11+June!F11+July!F11+Aug!F11+Sept!F11+Oct!F11+Nov!F11+Dec!F11</f>
        <v>0</v>
      </c>
      <c r="G11" s="39">
        <f t="shared" si="0"/>
        <v>713467.71</v>
      </c>
      <c r="H11" s="3"/>
      <c r="I11" s="19" t="str">
        <f t="shared" si="1"/>
        <v>OK</v>
      </c>
    </row>
    <row r="12" spans="1:9" x14ac:dyDescent="0.25">
      <c r="A12" s="6" t="s">
        <v>50</v>
      </c>
      <c r="B12" s="40">
        <f>'Schedule 06 - Jan'!B12</f>
        <v>0</v>
      </c>
      <c r="C12" s="38">
        <f>'Schedule 06 - Jan'!C12+Feb!C12+Mar!C12+April!C12+May!C12+June!C12+July!C12+Aug!C12+Sept!C12+Oct!C12+Nov!C12+Dec!C12</f>
        <v>309904.19999999995</v>
      </c>
      <c r="D12" s="38">
        <f>'Schedule 06 - Jan'!D12+Feb!D12+Mar!D12+April!D12+May!D12+June!D12+July!D12+Aug!D12+Sept!D12+Oct!D12+Nov!D12+Dec!D12</f>
        <v>1000</v>
      </c>
      <c r="E12" s="38">
        <f>'Schedule 06 - Jan'!E12+Feb!E12+Mar!E12+April!E12+May!E12+June!E12+July!E12+Aug!E12+Sept!E12+Oct!E12+Nov!E12+Dec!E12</f>
        <v>20</v>
      </c>
      <c r="F12" s="38">
        <f>'Schedule 06 - Jan'!F12+Feb!F12+Mar!F12+April!F12+May!F12+June!F12+July!F12+Aug!F12+Sept!F12+Oct!F12+Nov!F12+Dec!F12</f>
        <v>309924.19999999995</v>
      </c>
      <c r="G12" s="39">
        <f t="shared" si="0"/>
        <v>960</v>
      </c>
      <c r="H12" s="3"/>
      <c r="I12" s="19" t="str">
        <f t="shared" si="1"/>
        <v>OK</v>
      </c>
    </row>
    <row r="13" spans="1:9" x14ac:dyDescent="0.25">
      <c r="A13" s="6" t="s">
        <v>35</v>
      </c>
      <c r="B13" s="40">
        <f>'Schedule 06 - Jan'!B13</f>
        <v>29142</v>
      </c>
      <c r="C13" s="38">
        <f>'Schedule 06 - Jan'!C13+Feb!C13+Mar!C13+April!C13+May!C13+June!C13+July!C13+Aug!C13+Sept!C13+Oct!C13+Nov!C13+Dec!C13</f>
        <v>679.18999999999994</v>
      </c>
      <c r="D13" s="38">
        <f>'Schedule 06 - Jan'!D13+Feb!D13+Mar!D13+April!D13+May!D13+June!D13+July!D13+Aug!D13+Sept!D13+Oct!D13+Nov!D13+Dec!D13</f>
        <v>0</v>
      </c>
      <c r="E13" s="38">
        <f>'Schedule 06 - Jan'!E13+Feb!E13+Mar!E13+April!E13+May!E13+June!E13+July!E13+Aug!E13+Sept!E13+Oct!E13+Nov!E13+Dec!E13</f>
        <v>0</v>
      </c>
      <c r="F13" s="38">
        <f>'Schedule 06 - Jan'!F13+Feb!F13+Mar!F13+April!F13+May!F13+June!F13+July!F13+Aug!F13+Sept!F13+Oct!F13+Nov!F13+Dec!F13</f>
        <v>0</v>
      </c>
      <c r="G13" s="39">
        <f t="shared" si="0"/>
        <v>29821.19</v>
      </c>
      <c r="H13" s="3"/>
      <c r="I13" s="19" t="str">
        <f t="shared" si="1"/>
        <v>OK</v>
      </c>
    </row>
    <row r="14" spans="1:9" x14ac:dyDescent="0.25">
      <c r="A14" s="6"/>
      <c r="B14" s="40">
        <f>'Schedule 06 - Jan'!B14</f>
        <v>0</v>
      </c>
      <c r="C14" s="38">
        <f>'Schedule 06 - Jan'!C14+Feb!C14+Mar!C14+April!C14+May!C14+June!C14+July!C14+Aug!C14+Sept!C14+Oct!C14+Nov!C14+Dec!C14</f>
        <v>0</v>
      </c>
      <c r="D14" s="38">
        <f>'Schedule 06 - Jan'!D14+Feb!D14+Mar!D14+April!D14+May!D14+June!D14+July!D14+Aug!D14+Sept!D14+Oct!D14+Nov!D14+Dec!D14</f>
        <v>0</v>
      </c>
      <c r="E14" s="38">
        <f>'Schedule 06 - Jan'!E14+Feb!E14+Mar!E14+April!E14+May!E14+June!E14+July!E14+Aug!E14+Sept!E14+Oct!E14+Nov!E14+Dec!E14</f>
        <v>0</v>
      </c>
      <c r="F14" s="38">
        <f>'Schedule 06 - Jan'!F14+Feb!F14+Mar!F14+April!F14+May!F14+June!F14+July!F14+Aug!F14+Sept!F14+Oct!F14+Nov!F14+Dec!F14</f>
        <v>0</v>
      </c>
      <c r="G14" s="39">
        <f t="shared" si="0"/>
        <v>0</v>
      </c>
      <c r="H14" s="3"/>
      <c r="I14" s="19" t="str">
        <f t="shared" si="1"/>
        <v>OK</v>
      </c>
    </row>
    <row r="15" spans="1:9" x14ac:dyDescent="0.25">
      <c r="A15" s="30" t="s">
        <v>8</v>
      </c>
      <c r="B15" s="41">
        <f>SUM(B9:B14)</f>
        <v>1280204.03</v>
      </c>
      <c r="C15" s="41">
        <f t="shared" ref="C15:G15" si="2">SUM(C9:C14)</f>
        <v>3545124.2099999995</v>
      </c>
      <c r="D15" s="41">
        <f t="shared" si="2"/>
        <v>310904.19999999995</v>
      </c>
      <c r="E15" s="41">
        <f t="shared" si="2"/>
        <v>3601447.7699999996</v>
      </c>
      <c r="F15" s="41">
        <f t="shared" si="2"/>
        <v>310924.19999999995</v>
      </c>
      <c r="G15" s="41">
        <f t="shared" si="2"/>
        <v>1223860.4700000002</v>
      </c>
      <c r="H15" s="10"/>
      <c r="I15" s="19" t="str">
        <f t="shared" si="1"/>
        <v>OK</v>
      </c>
    </row>
    <row r="16" spans="1:9" x14ac:dyDescent="0.25">
      <c r="A16" s="3"/>
      <c r="B16" s="10"/>
      <c r="C16" s="10"/>
      <c r="D16" s="10"/>
      <c r="E16" s="10"/>
      <c r="F16" s="10"/>
      <c r="G16" s="10"/>
      <c r="H16" s="10"/>
      <c r="I16" s="10"/>
    </row>
    <row r="17" spans="1:9" x14ac:dyDescent="0.25">
      <c r="A17" s="3"/>
      <c r="B17" s="50" t="s">
        <v>26</v>
      </c>
      <c r="C17" s="50"/>
      <c r="D17" s="50"/>
      <c r="E17" s="50"/>
      <c r="F17" s="50"/>
      <c r="G17" s="50"/>
      <c r="H17" s="10"/>
      <c r="I17" s="18" t="s">
        <v>7</v>
      </c>
    </row>
    <row r="18" spans="1:9" ht="27.4" customHeight="1" x14ac:dyDescent="0.25">
      <c r="A18" s="13" t="s">
        <v>9</v>
      </c>
      <c r="B18" s="16">
        <f>'Schedule 06 - Jan'!B18</f>
        <v>186323</v>
      </c>
      <c r="C18" s="16">
        <f>'Schedule 06 - Jan'!C18</f>
        <v>-186323</v>
      </c>
      <c r="D18" s="15"/>
      <c r="E18" s="15"/>
      <c r="F18" s="15"/>
      <c r="G18" s="15"/>
      <c r="H18" s="10"/>
      <c r="I18" s="19" t="str">
        <f>IF(ABS(ROUND((B18+C18),0))&lt;2, "OK", "Doesn't balance")</f>
        <v>OK</v>
      </c>
    </row>
    <row r="19" spans="1:9" ht="16.5" customHeight="1" x14ac:dyDescent="0.25">
      <c r="A19" s="13" t="s">
        <v>10</v>
      </c>
      <c r="B19" s="15"/>
      <c r="C19" s="5">
        <v>326236</v>
      </c>
      <c r="D19" s="15"/>
      <c r="E19" s="15"/>
      <c r="F19" s="15"/>
      <c r="G19" s="5">
        <f>C19</f>
        <v>326236</v>
      </c>
      <c r="H19" s="10"/>
      <c r="I19" s="19" t="str">
        <f>IF(ABS(ROUND((C19-G19),0))&lt;2, "OK", "Doesn't balance")</f>
        <v>OK</v>
      </c>
    </row>
    <row r="20" spans="1:9" ht="36" customHeight="1" x14ac:dyDescent="0.25">
      <c r="A20" s="13" t="s">
        <v>11</v>
      </c>
      <c r="B20" s="5">
        <f>'Schedule 06 - Jan'!B20</f>
        <v>-239872</v>
      </c>
      <c r="C20" s="15"/>
      <c r="D20" s="15"/>
      <c r="E20" s="5">
        <f>B20</f>
        <v>-239872</v>
      </c>
      <c r="F20" s="15"/>
      <c r="G20" s="15"/>
      <c r="H20" s="10"/>
      <c r="I20" s="19" t="str">
        <f>IF(ABS(ROUND((B20-E20),0))&lt;2, "OK", "Doesn't balance")</f>
        <v>OK</v>
      </c>
    </row>
    <row r="21" spans="1:9" ht="28.5" customHeight="1" x14ac:dyDescent="0.25">
      <c r="A21" s="13" t="s">
        <v>12</v>
      </c>
      <c r="B21" s="15"/>
      <c r="C21" s="15"/>
      <c r="D21" s="15"/>
      <c r="E21" s="38">
        <f>156621.57-29369+Dec!E21</f>
        <v>483259.57</v>
      </c>
      <c r="F21" s="15"/>
      <c r="G21" s="5">
        <f>-E21</f>
        <v>-483259.57</v>
      </c>
      <c r="H21" s="10"/>
      <c r="I21" s="19" t="str">
        <f>IF(ABS(ROUND((E21+G21),0))&lt;2, "OK", "Doesn't balance")</f>
        <v>OK</v>
      </c>
    </row>
    <row r="22" spans="1:9" ht="28.5" customHeight="1" x14ac:dyDescent="0.25">
      <c r="A22" s="13" t="s">
        <v>13</v>
      </c>
      <c r="B22" s="15"/>
      <c r="C22" s="5">
        <v>0</v>
      </c>
      <c r="D22" s="15"/>
      <c r="E22" s="5" t="s">
        <v>6</v>
      </c>
      <c r="F22" s="15"/>
      <c r="G22" s="15"/>
      <c r="H22" s="10"/>
      <c r="I22" s="19" t="e">
        <f>IF(ABS(ROUND((C22-E22),0))&lt;2, "OK", "Doesn't balance")</f>
        <v>#VALUE!</v>
      </c>
    </row>
    <row r="23" spans="1:9" ht="39" customHeight="1" x14ac:dyDescent="0.25">
      <c r="A23" s="13" t="s">
        <v>14</v>
      </c>
      <c r="B23" s="15"/>
      <c r="C23" s="5" t="s">
        <v>5</v>
      </c>
      <c r="D23" s="15"/>
      <c r="E23" s="15"/>
      <c r="F23" s="15"/>
      <c r="G23" s="15"/>
      <c r="H23" s="10"/>
      <c r="I23" s="11"/>
    </row>
    <row r="24" spans="1:9" ht="24" customHeight="1" x14ac:dyDescent="0.25">
      <c r="A24" s="13" t="s">
        <v>15</v>
      </c>
      <c r="B24" s="15"/>
      <c r="C24" s="5">
        <v>0</v>
      </c>
      <c r="D24" s="15"/>
      <c r="E24" s="14" t="s">
        <v>5</v>
      </c>
      <c r="F24" s="15"/>
      <c r="G24" s="15"/>
      <c r="H24" s="10"/>
      <c r="I24" s="19" t="e">
        <f>IF(ABS(ROUND((C24-E24),0))&lt;2, "OK", "Doesn't balance")</f>
        <v>#VALUE!</v>
      </c>
    </row>
    <row r="25" spans="1:9" ht="25.5" customHeight="1" x14ac:dyDescent="0.25">
      <c r="A25" s="13" t="s">
        <v>16</v>
      </c>
      <c r="B25" s="15"/>
      <c r="C25" s="5" t="s">
        <v>6</v>
      </c>
      <c r="D25" s="15"/>
      <c r="E25" s="5" t="s">
        <v>6</v>
      </c>
      <c r="F25" s="15"/>
      <c r="G25" s="15"/>
      <c r="H25" s="10"/>
      <c r="I25" s="19" t="e">
        <f>IF(ABS(ROUND((C25-E25),0))&lt;2, "OK", "Doesn't balance")</f>
        <v>#VALUE!</v>
      </c>
    </row>
    <row r="26" spans="1:9" ht="39" customHeight="1" x14ac:dyDescent="0.25">
      <c r="A26" s="13" t="s">
        <v>17</v>
      </c>
      <c r="B26" s="5">
        <f>Dec!G26</f>
        <v>500</v>
      </c>
      <c r="C26" s="15"/>
      <c r="D26" s="15"/>
      <c r="E26" s="15"/>
      <c r="F26" s="15"/>
      <c r="G26" s="5">
        <f>B26</f>
        <v>500</v>
      </c>
      <c r="H26" s="10"/>
      <c r="I26" s="10"/>
    </row>
    <row r="27" spans="1:9" ht="22.5" customHeight="1" x14ac:dyDescent="0.25">
      <c r="A27" s="13" t="s">
        <v>27</v>
      </c>
      <c r="B27" s="22" t="s">
        <v>18</v>
      </c>
      <c r="C27" s="22" t="s">
        <v>18</v>
      </c>
      <c r="D27" s="15"/>
      <c r="E27" s="22" t="s">
        <v>18</v>
      </c>
      <c r="F27" s="15"/>
      <c r="G27" s="22" t="s">
        <v>18</v>
      </c>
      <c r="H27" s="10"/>
      <c r="I27" s="10"/>
    </row>
    <row r="28" spans="1:9" ht="20.25" customHeight="1" x14ac:dyDescent="0.25">
      <c r="A28" s="30" t="s">
        <v>28</v>
      </c>
      <c r="B28" s="21">
        <f t="shared" ref="B28:G28" si="3">SUM(B18:B27)</f>
        <v>-53049</v>
      </c>
      <c r="C28" s="21">
        <f t="shared" si="3"/>
        <v>139913</v>
      </c>
      <c r="D28" s="23"/>
      <c r="E28" s="21">
        <f t="shared" si="3"/>
        <v>243387.57</v>
      </c>
      <c r="F28" s="24"/>
      <c r="G28" s="21">
        <f t="shared" si="3"/>
        <v>-156523.57</v>
      </c>
      <c r="H28" s="10"/>
      <c r="I28" s="10"/>
    </row>
    <row r="29" spans="1:9" x14ac:dyDescent="0.25">
      <c r="A29" s="3"/>
      <c r="B29" s="10"/>
      <c r="C29" s="10"/>
      <c r="D29" s="10"/>
      <c r="E29" s="10"/>
      <c r="F29" s="10"/>
      <c r="G29" s="10"/>
      <c r="H29" s="10"/>
      <c r="I29" s="10"/>
    </row>
    <row r="30" spans="1:9" x14ac:dyDescent="0.25">
      <c r="A30" s="7"/>
      <c r="B30" s="50" t="s">
        <v>4</v>
      </c>
      <c r="C30" s="50"/>
      <c r="D30" s="51"/>
      <c r="E30" s="50"/>
      <c r="F30" s="50"/>
      <c r="G30" s="50"/>
      <c r="H30" s="1"/>
      <c r="I30" s="10"/>
    </row>
    <row r="31" spans="1:9" ht="57" customHeight="1" x14ac:dyDescent="0.25">
      <c r="A31" s="35"/>
      <c r="B31" s="31" t="s">
        <v>36</v>
      </c>
      <c r="C31" s="32" t="s">
        <v>37</v>
      </c>
      <c r="D31" s="33"/>
      <c r="E31" s="34" t="s">
        <v>38</v>
      </c>
      <c r="F31" s="33"/>
      <c r="G31" s="31" t="s">
        <v>39</v>
      </c>
      <c r="H31" s="1"/>
      <c r="I31" s="10"/>
    </row>
    <row r="32" spans="1:9" ht="21.75" customHeight="1" x14ac:dyDescent="0.25">
      <c r="A32" s="36" t="s">
        <v>25</v>
      </c>
      <c r="B32" s="41">
        <f>'Schedule 06 - Jan'!B32</f>
        <v>1227155</v>
      </c>
      <c r="C32" s="26">
        <f>'Schedule 06 - Jan'!C32+Feb!C32+Mar!C32+April!C32+May!C32+June!C32+July!C32+Aug!C32+Sept!C32+Oct!C32+Nov!C32+Dec!C32</f>
        <v>3685037.62</v>
      </c>
      <c r="D32" s="43"/>
      <c r="E32" s="26">
        <f>'Schedule 06 - Jan'!E32+Feb!E32+Mar!E32+April!E32+May!E32+June!E32+July!E32+Aug!E32+Sept!E32+Oct!E32+Nov!E32+Dec!E32</f>
        <v>3844835.17</v>
      </c>
      <c r="F32" s="27"/>
      <c r="G32" s="21">
        <f>B32+C32-E32</f>
        <v>1067357.4500000002</v>
      </c>
      <c r="H32" s="3"/>
      <c r="I32" s="19" t="str">
        <f t="shared" ref="I32" si="4">IF(ABS(ROUND((B32+C32+D32-E32-F32-G32),0))&lt;2, "OK", "Doesn't balance")</f>
        <v>OK</v>
      </c>
    </row>
    <row r="33" spans="1:9" x14ac:dyDescent="0.25">
      <c r="A33" s="17" t="s">
        <v>24</v>
      </c>
      <c r="B33" s="42">
        <f>B15+B28-B32</f>
        <v>3.0000000027939677E-2</v>
      </c>
      <c r="C33" s="45">
        <f>C15+C28-C32</f>
        <v>-0.4100000006146729</v>
      </c>
      <c r="D33" s="25"/>
      <c r="E33" s="44">
        <f>E15+E28-E32</f>
        <v>0.16999999945983291</v>
      </c>
      <c r="F33" s="25"/>
      <c r="G33" s="46">
        <f>G15+G28-G32</f>
        <v>-20.550000000046566</v>
      </c>
      <c r="H33" s="3"/>
      <c r="I33" s="10"/>
    </row>
    <row r="35" spans="1:9" ht="29.25" customHeight="1" x14ac:dyDescent="0.25">
      <c r="A35" s="57" t="s">
        <v>53</v>
      </c>
      <c r="B35" s="57"/>
      <c r="C35" s="57"/>
      <c r="D35" s="57"/>
      <c r="E35" s="57"/>
      <c r="F35" s="57"/>
      <c r="G35" s="57"/>
    </row>
  </sheetData>
  <mergeCells count="10">
    <mergeCell ref="A35:G35"/>
    <mergeCell ref="B1:F1"/>
    <mergeCell ref="B17:G17"/>
    <mergeCell ref="B30:G30"/>
    <mergeCell ref="B6:G6"/>
    <mergeCell ref="A7:A8"/>
    <mergeCell ref="B7:B8"/>
    <mergeCell ref="C7:D7"/>
    <mergeCell ref="E7:F7"/>
    <mergeCell ref="G7:G8"/>
  </mergeCells>
  <dataValidations count="1">
    <dataValidation type="decimal" operator="lessThanOrEqual" allowBlank="1" showErrorMessage="1" errorTitle="Amount must be negative" error="Amount must be entered as a negative amount. " sqref="C18 B20 E20 G21 E22 C22 C25 E25" xr:uid="{369871F5-8FEC-499B-8840-7E8F5407186F}">
      <formula1>0</formula1>
    </dataValidation>
  </dataValidation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A0995-FE88-413C-AA8A-986FBA0664C4}">
  <dimension ref="A1:I34"/>
  <sheetViews>
    <sheetView workbookViewId="0">
      <selection activeCell="D3" sqref="D3"/>
    </sheetView>
  </sheetViews>
  <sheetFormatPr defaultRowHeight="15" x14ac:dyDescent="0.25"/>
  <cols>
    <col min="1" max="1" width="32.7109375" customWidth="1"/>
    <col min="2" max="2" width="16.42578125" customWidth="1"/>
    <col min="3" max="6" width="14.85546875" customWidth="1"/>
    <col min="7" max="7" width="17" customWidth="1"/>
    <col min="8" max="8" width="15.7109375" customWidth="1"/>
    <col min="9" max="9" width="15.42578125" customWidth="1"/>
  </cols>
  <sheetData>
    <row r="1" spans="1:9" x14ac:dyDescent="0.25">
      <c r="A1" s="8" t="s">
        <v>46</v>
      </c>
      <c r="B1" s="8"/>
      <c r="C1" s="11"/>
      <c r="D1" s="9" t="s">
        <v>47</v>
      </c>
      <c r="E1" s="11"/>
      <c r="F1" s="11"/>
      <c r="G1" s="8"/>
      <c r="H1" s="10"/>
      <c r="I1" s="10"/>
    </row>
    <row r="2" spans="1:9" x14ac:dyDescent="0.25">
      <c r="A2" s="8"/>
      <c r="B2" s="8"/>
      <c r="C2" s="11"/>
      <c r="D2" s="12" t="s">
        <v>1</v>
      </c>
      <c r="E2" s="11"/>
      <c r="F2" s="11"/>
      <c r="G2" s="8"/>
      <c r="H2" s="10"/>
      <c r="I2" s="10"/>
    </row>
    <row r="3" spans="1:9" x14ac:dyDescent="0.25">
      <c r="A3" s="8"/>
      <c r="B3" s="8"/>
      <c r="C3" s="11"/>
      <c r="D3" s="12" t="s">
        <v>59</v>
      </c>
      <c r="E3" s="11"/>
      <c r="F3" s="11"/>
      <c r="G3" s="8"/>
      <c r="H3" s="10"/>
      <c r="I3" s="10"/>
    </row>
    <row r="4" spans="1:9" x14ac:dyDescent="0.25">
      <c r="A4" s="8"/>
      <c r="B4" s="8"/>
      <c r="C4" s="8"/>
      <c r="D4" s="8"/>
      <c r="E4" s="8"/>
      <c r="F4" s="8"/>
      <c r="G4" s="8"/>
      <c r="H4" s="10"/>
      <c r="I4" s="10"/>
    </row>
    <row r="5" spans="1:9" x14ac:dyDescent="0.25">
      <c r="A5" s="8"/>
      <c r="B5" s="8"/>
      <c r="C5" s="8"/>
      <c r="D5" s="8"/>
      <c r="E5" s="8"/>
      <c r="F5" s="8"/>
      <c r="G5" s="8"/>
      <c r="H5" s="10"/>
      <c r="I5" s="10"/>
    </row>
    <row r="6" spans="1:9" x14ac:dyDescent="0.25">
      <c r="A6" s="2"/>
      <c r="B6" s="52" t="s">
        <v>0</v>
      </c>
      <c r="C6" s="52"/>
      <c r="D6" s="52"/>
      <c r="E6" s="52"/>
      <c r="F6" s="52"/>
      <c r="G6" s="52"/>
      <c r="H6" s="1"/>
      <c r="I6" s="10"/>
    </row>
    <row r="7" spans="1:9" x14ac:dyDescent="0.25">
      <c r="A7" s="53" t="s">
        <v>23</v>
      </c>
      <c r="B7" s="55" t="s">
        <v>22</v>
      </c>
      <c r="C7" s="56" t="s">
        <v>29</v>
      </c>
      <c r="D7" s="56"/>
      <c r="E7" s="56" t="s">
        <v>30</v>
      </c>
      <c r="F7" s="56"/>
      <c r="G7" s="55" t="s">
        <v>20</v>
      </c>
      <c r="H7" s="1"/>
      <c r="I7" s="10"/>
    </row>
    <row r="8" spans="1:9" ht="45" x14ac:dyDescent="0.25">
      <c r="A8" s="54"/>
      <c r="B8" s="55"/>
      <c r="C8" s="37" t="s">
        <v>21</v>
      </c>
      <c r="D8" s="37" t="s">
        <v>2</v>
      </c>
      <c r="E8" s="37" t="s">
        <v>19</v>
      </c>
      <c r="F8" s="37" t="s">
        <v>3</v>
      </c>
      <c r="G8" s="55"/>
      <c r="H8" s="3"/>
      <c r="I8" s="18" t="s">
        <v>7</v>
      </c>
    </row>
    <row r="9" spans="1:9" x14ac:dyDescent="0.25">
      <c r="A9" s="6" t="s">
        <v>48</v>
      </c>
      <c r="B9" s="38">
        <f>'Schedule 06 - Jan'!G9</f>
        <v>481421.2900000001</v>
      </c>
      <c r="C9" s="38">
        <v>74472.77</v>
      </c>
      <c r="D9" s="38">
        <v>0</v>
      </c>
      <c r="E9" s="38">
        <v>82095.850000000006</v>
      </c>
      <c r="F9" s="38">
        <v>0</v>
      </c>
      <c r="G9" s="39">
        <f>B9+C9+D9-E9-F9</f>
        <v>473798.21000000008</v>
      </c>
      <c r="H9" s="4"/>
      <c r="I9" s="19" t="str">
        <f>IF(ABS(ROUND((B9+C9+D9-E9-F9-G9),0))&lt;2, "OK", "Doesn't balance")</f>
        <v>OK</v>
      </c>
    </row>
    <row r="10" spans="1:9" x14ac:dyDescent="0.25">
      <c r="A10" s="6"/>
      <c r="B10" s="40">
        <f>'Schedule 06 - Jan'!G10</f>
        <v>0</v>
      </c>
      <c r="C10" s="40">
        <v>0</v>
      </c>
      <c r="D10" s="38">
        <v>0</v>
      </c>
      <c r="E10" s="40">
        <v>0</v>
      </c>
      <c r="F10" s="38"/>
      <c r="G10" s="39">
        <f t="shared" ref="G10:G14" si="0">B10+C10+D10-E10-F10</f>
        <v>0</v>
      </c>
      <c r="H10" s="3"/>
      <c r="I10" s="19" t="str">
        <f t="shared" ref="I10:I15" si="1">IF(ABS(ROUND((B10+C10+D10-E10-F10-G10),0))&lt;2, "OK", "Doesn't balance")</f>
        <v>OK</v>
      </c>
    </row>
    <row r="11" spans="1:9" x14ac:dyDescent="0.25">
      <c r="A11" s="6" t="s">
        <v>49</v>
      </c>
      <c r="B11" s="40">
        <f>'Schedule 06 - Jan'!G11</f>
        <v>712489.13</v>
      </c>
      <c r="C11" s="40">
        <v>81.99</v>
      </c>
      <c r="D11" s="38"/>
      <c r="E11" s="40">
        <v>0</v>
      </c>
      <c r="F11" s="38"/>
      <c r="G11" s="39">
        <f t="shared" si="0"/>
        <v>712571.12</v>
      </c>
      <c r="H11" s="3"/>
      <c r="I11" s="19" t="str">
        <f t="shared" si="1"/>
        <v>OK</v>
      </c>
    </row>
    <row r="12" spans="1:9" x14ac:dyDescent="0.25">
      <c r="A12" s="6" t="s">
        <v>50</v>
      </c>
      <c r="B12" s="40">
        <f>'Schedule 06 - Jan'!G12</f>
        <v>0</v>
      </c>
      <c r="C12" s="40"/>
      <c r="D12" s="38"/>
      <c r="E12" s="40"/>
      <c r="F12" s="38"/>
      <c r="G12" s="39">
        <f t="shared" si="0"/>
        <v>0</v>
      </c>
      <c r="H12" s="3"/>
      <c r="I12" s="19" t="str">
        <f t="shared" si="1"/>
        <v>OK</v>
      </c>
    </row>
    <row r="13" spans="1:9" x14ac:dyDescent="0.25">
      <c r="A13" s="6" t="s">
        <v>35</v>
      </c>
      <c r="B13" s="40">
        <f>'Schedule 06 - Jan'!G13</f>
        <v>29203.68</v>
      </c>
      <c r="C13" s="40">
        <v>56.3</v>
      </c>
      <c r="D13" s="38"/>
      <c r="E13" s="40"/>
      <c r="F13" s="38">
        <v>0</v>
      </c>
      <c r="G13" s="39">
        <f t="shared" si="0"/>
        <v>29259.98</v>
      </c>
      <c r="H13" s="3"/>
      <c r="I13" s="19" t="str">
        <f t="shared" si="1"/>
        <v>OK</v>
      </c>
    </row>
    <row r="14" spans="1:9" x14ac:dyDescent="0.25">
      <c r="A14" s="6"/>
      <c r="B14" s="40">
        <f>'Schedule 06 - Jan'!G14</f>
        <v>0</v>
      </c>
      <c r="C14" s="40"/>
      <c r="D14" s="38"/>
      <c r="E14" s="40"/>
      <c r="F14" s="38"/>
      <c r="G14" s="39">
        <f t="shared" si="0"/>
        <v>0</v>
      </c>
      <c r="H14" s="3"/>
      <c r="I14" s="19" t="str">
        <f t="shared" si="1"/>
        <v>OK</v>
      </c>
    </row>
    <row r="15" spans="1:9" x14ac:dyDescent="0.25">
      <c r="A15" s="30" t="s">
        <v>8</v>
      </c>
      <c r="B15" s="41">
        <f>SUM(B9:B14)</f>
        <v>1223114.1000000001</v>
      </c>
      <c r="C15" s="41">
        <f t="shared" ref="C15:G15" si="2">SUM(C9:C14)</f>
        <v>74611.060000000012</v>
      </c>
      <c r="D15" s="41">
        <f t="shared" si="2"/>
        <v>0</v>
      </c>
      <c r="E15" s="41">
        <f t="shared" si="2"/>
        <v>82095.850000000006</v>
      </c>
      <c r="F15" s="41">
        <f t="shared" si="2"/>
        <v>0</v>
      </c>
      <c r="G15" s="41">
        <f t="shared" si="2"/>
        <v>1215629.31</v>
      </c>
      <c r="H15" s="10"/>
      <c r="I15" s="19" t="str">
        <f t="shared" si="1"/>
        <v>OK</v>
      </c>
    </row>
    <row r="16" spans="1:9" x14ac:dyDescent="0.25">
      <c r="A16" s="3"/>
      <c r="B16" s="10"/>
      <c r="C16" s="10"/>
      <c r="D16" s="10"/>
      <c r="E16" s="10"/>
      <c r="F16" s="10"/>
      <c r="G16" s="10"/>
      <c r="H16" s="10"/>
      <c r="I16" s="10"/>
    </row>
    <row r="17" spans="1:9" x14ac:dyDescent="0.25">
      <c r="A17" s="3"/>
      <c r="B17" s="50" t="s">
        <v>26</v>
      </c>
      <c r="C17" s="50"/>
      <c r="D17" s="50"/>
      <c r="E17" s="50"/>
      <c r="F17" s="50"/>
      <c r="G17" s="50"/>
      <c r="H17" s="10"/>
      <c r="I17" s="18" t="s">
        <v>7</v>
      </c>
    </row>
    <row r="18" spans="1:9" ht="19.5" customHeight="1" x14ac:dyDescent="0.25">
      <c r="A18" s="13" t="s">
        <v>9</v>
      </c>
      <c r="B18" s="16">
        <v>0</v>
      </c>
      <c r="C18" s="16">
        <v>0</v>
      </c>
      <c r="D18" s="15"/>
      <c r="E18" s="15"/>
      <c r="F18" s="15"/>
      <c r="G18" s="15"/>
      <c r="H18" s="10"/>
      <c r="I18" s="19" t="str">
        <f>IF(ABS(ROUND((B18+C18),0))&lt;2, "OK", "Doesn't balance")</f>
        <v>OK</v>
      </c>
    </row>
    <row r="19" spans="1:9" ht="18" customHeight="1" x14ac:dyDescent="0.25">
      <c r="A19" s="13" t="s">
        <v>40</v>
      </c>
      <c r="B19" s="15"/>
      <c r="C19" s="5">
        <f>'Schedule 06 - Jan'!G19</f>
        <v>0</v>
      </c>
      <c r="D19" s="15"/>
      <c r="E19" s="15"/>
      <c r="F19" s="15"/>
      <c r="G19" s="5">
        <f>C19</f>
        <v>0</v>
      </c>
      <c r="H19" s="10"/>
      <c r="I19" s="19" t="str">
        <f>IF(ABS(ROUND((C19-G19),0))&lt;2, "OK", "Doesn't balance")</f>
        <v>OK</v>
      </c>
    </row>
    <row r="20" spans="1:9" ht="26.65" customHeight="1" x14ac:dyDescent="0.25">
      <c r="A20" s="13" t="s">
        <v>41</v>
      </c>
      <c r="B20" s="5">
        <f>'Schedule 06 - Jan'!G21</f>
        <v>-55888</v>
      </c>
      <c r="C20" s="15"/>
      <c r="D20" s="15"/>
      <c r="E20" s="5">
        <f>B20</f>
        <v>-55888</v>
      </c>
      <c r="F20" s="15"/>
      <c r="G20" s="15"/>
      <c r="H20" s="10"/>
      <c r="I20" s="19" t="str">
        <f>IF(ABS(ROUND((B20-E20),0))&lt;2, "OK", "Doesn't balance")</f>
        <v>OK</v>
      </c>
    </row>
    <row r="21" spans="1:9" ht="27.4" customHeight="1" x14ac:dyDescent="0.25">
      <c r="A21" s="13" t="s">
        <v>42</v>
      </c>
      <c r="B21" s="15"/>
      <c r="C21" s="15"/>
      <c r="D21" s="15"/>
      <c r="E21" s="5">
        <v>134155.51999999999</v>
      </c>
      <c r="F21" s="15"/>
      <c r="G21" s="5">
        <f>-E21</f>
        <v>-134155.51999999999</v>
      </c>
      <c r="H21" s="10"/>
      <c r="I21" s="19" t="str">
        <f>IF(ABS(ROUND((E21+G21),0))&lt;2, "OK", "Doesn't balance")</f>
        <v>OK</v>
      </c>
    </row>
    <row r="22" spans="1:9" ht="23.25" customHeight="1" x14ac:dyDescent="0.25">
      <c r="A22" s="13" t="s">
        <v>13</v>
      </c>
      <c r="B22" s="15"/>
      <c r="C22" s="5">
        <v>0</v>
      </c>
      <c r="D22" s="15"/>
      <c r="E22" s="5">
        <v>0</v>
      </c>
      <c r="F22" s="15"/>
      <c r="G22" s="15"/>
      <c r="H22" s="10"/>
      <c r="I22" s="19" t="str">
        <f>IF(ABS(ROUND((C22-E22),0))&lt;2, "OK", "Doesn't balance")</f>
        <v>OK</v>
      </c>
    </row>
    <row r="23" spans="1:9" ht="38.25" customHeight="1" x14ac:dyDescent="0.25">
      <c r="A23" s="13" t="s">
        <v>14</v>
      </c>
      <c r="B23" s="15"/>
      <c r="C23" s="5" t="s">
        <v>5</v>
      </c>
      <c r="D23" s="15"/>
      <c r="E23" s="15"/>
      <c r="F23" s="15"/>
      <c r="G23" s="15"/>
      <c r="H23" s="10"/>
      <c r="I23" s="11"/>
    </row>
    <row r="24" spans="1:9" ht="29.25" customHeight="1" x14ac:dyDescent="0.25">
      <c r="A24" s="13" t="s">
        <v>15</v>
      </c>
      <c r="B24" s="15"/>
      <c r="C24" s="5">
        <v>175069</v>
      </c>
      <c r="D24" s="15"/>
      <c r="E24" s="14">
        <v>175069</v>
      </c>
      <c r="F24" s="15"/>
      <c r="G24" s="15"/>
      <c r="H24" s="10"/>
      <c r="I24" s="19" t="str">
        <f>IF(ABS(ROUND((C24-E24),0))&lt;2, "OK", "Doesn't balance")</f>
        <v>OK</v>
      </c>
    </row>
    <row r="25" spans="1:9" ht="19.5" customHeight="1" x14ac:dyDescent="0.25">
      <c r="A25" s="13" t="s">
        <v>16</v>
      </c>
      <c r="B25" s="15"/>
      <c r="C25" s="5">
        <v>0</v>
      </c>
      <c r="D25" s="15"/>
      <c r="E25" s="5">
        <v>0</v>
      </c>
      <c r="F25" s="15"/>
      <c r="G25" s="15"/>
      <c r="H25" s="10"/>
      <c r="I25" s="19" t="str">
        <f>IF(ABS(ROUND((C25-E25),0))&lt;2, "OK", "Doesn't balance")</f>
        <v>OK</v>
      </c>
    </row>
    <row r="26" spans="1:9" ht="28.5" customHeight="1" x14ac:dyDescent="0.25">
      <c r="A26" s="13" t="s">
        <v>17</v>
      </c>
      <c r="B26" s="5">
        <f>'Schedule 06 - Jan'!G26</f>
        <v>500</v>
      </c>
      <c r="C26" s="15"/>
      <c r="D26" s="15"/>
      <c r="E26" s="15"/>
      <c r="F26" s="15"/>
      <c r="G26" s="5">
        <f>B26</f>
        <v>500</v>
      </c>
      <c r="H26" s="10"/>
      <c r="I26" s="10"/>
    </row>
    <row r="27" spans="1:9" ht="22.5" customHeight="1" x14ac:dyDescent="0.25">
      <c r="A27" s="13" t="s">
        <v>27</v>
      </c>
      <c r="B27" s="22" t="s">
        <v>18</v>
      </c>
      <c r="C27" s="22">
        <v>0</v>
      </c>
      <c r="D27" s="15"/>
      <c r="E27" s="22" t="s">
        <v>18</v>
      </c>
      <c r="F27" s="15"/>
      <c r="G27" s="22">
        <v>0</v>
      </c>
      <c r="H27" s="10"/>
      <c r="I27" s="10"/>
    </row>
    <row r="28" spans="1:9" ht="21" customHeight="1" x14ac:dyDescent="0.25">
      <c r="A28" s="30" t="s">
        <v>28</v>
      </c>
      <c r="B28" s="21">
        <f t="shared" ref="B28:G28" si="3">SUM(B18:B27)</f>
        <v>-55388</v>
      </c>
      <c r="C28" s="21">
        <f t="shared" si="3"/>
        <v>175069</v>
      </c>
      <c r="D28" s="23"/>
      <c r="E28" s="21">
        <f t="shared" si="3"/>
        <v>253336.52</v>
      </c>
      <c r="F28" s="24"/>
      <c r="G28" s="21">
        <f t="shared" si="3"/>
        <v>-133655.51999999999</v>
      </c>
      <c r="H28" s="10"/>
      <c r="I28" s="10"/>
    </row>
    <row r="29" spans="1:9" x14ac:dyDescent="0.25">
      <c r="A29" s="3"/>
      <c r="B29" s="10"/>
      <c r="C29" s="10"/>
      <c r="D29" s="10"/>
      <c r="E29" s="10"/>
      <c r="F29" s="10"/>
      <c r="G29" s="10"/>
      <c r="H29" s="10"/>
      <c r="I29" s="10"/>
    </row>
    <row r="30" spans="1:9" x14ac:dyDescent="0.25">
      <c r="A30" s="7"/>
      <c r="B30" s="50" t="s">
        <v>4</v>
      </c>
      <c r="C30" s="50"/>
      <c r="D30" s="51"/>
      <c r="E30" s="50"/>
      <c r="F30" s="50"/>
      <c r="G30" s="50"/>
      <c r="H30" s="1"/>
      <c r="I30" s="10"/>
    </row>
    <row r="31" spans="1:9" ht="57" customHeight="1" x14ac:dyDescent="0.25">
      <c r="A31" s="35"/>
      <c r="B31" s="31" t="s">
        <v>36</v>
      </c>
      <c r="C31" s="32" t="s">
        <v>37</v>
      </c>
      <c r="D31" s="33"/>
      <c r="E31" s="34" t="s">
        <v>38</v>
      </c>
      <c r="F31" s="33"/>
      <c r="G31" s="31" t="s">
        <v>39</v>
      </c>
      <c r="H31" s="1"/>
      <c r="I31" s="10"/>
    </row>
    <row r="32" spans="1:9" ht="28.5" customHeight="1" x14ac:dyDescent="0.25">
      <c r="A32" s="36" t="s">
        <v>25</v>
      </c>
      <c r="B32" s="41">
        <f>'Schedule 06 - Jan'!G32</f>
        <v>1167725.24</v>
      </c>
      <c r="C32" s="26">
        <v>251559.37</v>
      </c>
      <c r="D32" s="27"/>
      <c r="E32" s="28">
        <v>335431.64</v>
      </c>
      <c r="F32" s="27"/>
      <c r="G32" s="21">
        <f>B32+C32-E32</f>
        <v>1083852.9699999997</v>
      </c>
      <c r="H32" s="3"/>
      <c r="I32" s="19" t="str">
        <f t="shared" ref="I32" si="4">IF(ABS(ROUND((B32+C32+D32-E32-F32-G32),0))&lt;2, "OK", "Doesn't balance")</f>
        <v>OK</v>
      </c>
    </row>
    <row r="33" spans="1:9" x14ac:dyDescent="0.25">
      <c r="A33" s="17" t="s">
        <v>24</v>
      </c>
      <c r="B33" s="42">
        <f>B15+B28-B32</f>
        <v>0.86000000010244548</v>
      </c>
      <c r="C33" s="45">
        <f>C15+C28-C32</f>
        <v>-1879.3099999999977</v>
      </c>
      <c r="D33" s="25"/>
      <c r="E33" s="44">
        <f>E15+E28-E32</f>
        <v>0.72999999998137355</v>
      </c>
      <c r="F33" s="25"/>
      <c r="G33" s="20">
        <f>G15+G28-G32</f>
        <v>-1879.179999999702</v>
      </c>
      <c r="H33" s="3"/>
      <c r="I33" s="10"/>
    </row>
    <row r="34" spans="1:9" x14ac:dyDescent="0.25">
      <c r="A34" s="10"/>
      <c r="B34" s="10"/>
      <c r="C34" s="10"/>
      <c r="D34" s="10"/>
      <c r="E34" s="10"/>
      <c r="F34" s="10"/>
      <c r="G34" s="10"/>
      <c r="H34" s="10"/>
      <c r="I34" s="10"/>
    </row>
  </sheetData>
  <mergeCells count="8">
    <mergeCell ref="B17:G17"/>
    <mergeCell ref="B30:G30"/>
    <mergeCell ref="B6:G6"/>
    <mergeCell ref="A7:A8"/>
    <mergeCell ref="B7:B8"/>
    <mergeCell ref="C7:D7"/>
    <mergeCell ref="E7:F7"/>
    <mergeCell ref="G7:G8"/>
  </mergeCells>
  <dataValidations count="1">
    <dataValidation type="decimal" operator="lessThanOrEqual" allowBlank="1" showErrorMessage="1" errorTitle="Amount must be negative" error="Amount must be entered as a negative amount. " sqref="C18 B20 E20 G21 E22 C22 C25 E25" xr:uid="{56999CF6-D079-4267-B6AF-8B9E13562D1B}">
      <formula1>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A2081-FF85-4F13-94EF-A14C2E51F98F}">
  <dimension ref="A1:I33"/>
  <sheetViews>
    <sheetView workbookViewId="0">
      <selection activeCell="D3" sqref="D3"/>
    </sheetView>
  </sheetViews>
  <sheetFormatPr defaultRowHeight="15" x14ac:dyDescent="0.25"/>
  <cols>
    <col min="1" max="1" width="32.7109375" customWidth="1"/>
    <col min="2" max="2" width="16.42578125" customWidth="1"/>
    <col min="3" max="6" width="14.85546875" customWidth="1"/>
    <col min="7" max="7" width="17" customWidth="1"/>
    <col min="8" max="8" width="15.7109375" customWidth="1"/>
    <col min="9" max="9" width="15.42578125" customWidth="1"/>
  </cols>
  <sheetData>
    <row r="1" spans="1:9" x14ac:dyDescent="0.25">
      <c r="A1" s="8" t="s">
        <v>46</v>
      </c>
      <c r="B1" s="8"/>
      <c r="C1" s="11"/>
      <c r="D1" s="9" t="s">
        <v>47</v>
      </c>
      <c r="E1" s="11"/>
      <c r="F1" s="11"/>
      <c r="G1" s="8"/>
      <c r="H1" s="10"/>
      <c r="I1" s="10"/>
    </row>
    <row r="2" spans="1:9" x14ac:dyDescent="0.25">
      <c r="A2" s="8"/>
      <c r="B2" s="8"/>
      <c r="C2" s="11"/>
      <c r="D2" s="12" t="s">
        <v>1</v>
      </c>
      <c r="E2" s="11"/>
      <c r="F2" s="11"/>
      <c r="G2" s="8"/>
      <c r="H2" s="10"/>
      <c r="I2" s="10"/>
    </row>
    <row r="3" spans="1:9" x14ac:dyDescent="0.25">
      <c r="A3" s="8"/>
      <c r="B3" s="8"/>
      <c r="C3" s="11"/>
      <c r="D3" s="12" t="s">
        <v>60</v>
      </c>
      <c r="E3" s="11"/>
      <c r="F3" s="11"/>
      <c r="G3" s="8"/>
      <c r="H3" s="10"/>
      <c r="I3" s="10"/>
    </row>
    <row r="4" spans="1:9" x14ac:dyDescent="0.25">
      <c r="A4" s="8"/>
      <c r="B4" s="8"/>
      <c r="C4" s="8"/>
      <c r="D4" s="8"/>
      <c r="E4" s="8"/>
      <c r="F4" s="8"/>
      <c r="G4" s="8"/>
      <c r="H4" s="10"/>
      <c r="I4" s="10"/>
    </row>
    <row r="5" spans="1:9" x14ac:dyDescent="0.25">
      <c r="A5" s="8"/>
      <c r="B5" s="8"/>
      <c r="C5" s="8"/>
      <c r="D5" s="8"/>
      <c r="E5" s="8"/>
      <c r="F5" s="8"/>
      <c r="G5" s="8"/>
      <c r="H5" s="10"/>
      <c r="I5" s="10"/>
    </row>
    <row r="6" spans="1:9" x14ac:dyDescent="0.25">
      <c r="A6" s="2"/>
      <c r="B6" s="52" t="s">
        <v>0</v>
      </c>
      <c r="C6" s="52"/>
      <c r="D6" s="52"/>
      <c r="E6" s="52"/>
      <c r="F6" s="52"/>
      <c r="G6" s="52"/>
      <c r="H6" s="1"/>
      <c r="I6" s="10"/>
    </row>
    <row r="7" spans="1:9" x14ac:dyDescent="0.25">
      <c r="A7" s="53" t="s">
        <v>23</v>
      </c>
      <c r="B7" s="55" t="s">
        <v>22</v>
      </c>
      <c r="C7" s="56" t="s">
        <v>29</v>
      </c>
      <c r="D7" s="56"/>
      <c r="E7" s="56" t="s">
        <v>30</v>
      </c>
      <c r="F7" s="56"/>
      <c r="G7" s="55" t="s">
        <v>20</v>
      </c>
      <c r="H7" s="1"/>
      <c r="I7" s="10"/>
    </row>
    <row r="8" spans="1:9" ht="45" x14ac:dyDescent="0.25">
      <c r="A8" s="54"/>
      <c r="B8" s="55"/>
      <c r="C8" s="37" t="s">
        <v>21</v>
      </c>
      <c r="D8" s="37" t="s">
        <v>2</v>
      </c>
      <c r="E8" s="37" t="s">
        <v>19</v>
      </c>
      <c r="F8" s="37" t="s">
        <v>3</v>
      </c>
      <c r="G8" s="55"/>
      <c r="H8" s="3"/>
      <c r="I8" s="18" t="s">
        <v>7</v>
      </c>
    </row>
    <row r="9" spans="1:9" x14ac:dyDescent="0.25">
      <c r="A9" s="6" t="s">
        <v>48</v>
      </c>
      <c r="B9" s="38">
        <f>Feb!G9</f>
        <v>473798.21000000008</v>
      </c>
      <c r="C9" s="38">
        <v>80527.570000000007</v>
      </c>
      <c r="D9" s="38"/>
      <c r="E9" s="38">
        <v>219445.75</v>
      </c>
      <c r="F9" s="38"/>
      <c r="G9" s="39">
        <f>B9+C9+D9-E9-F9</f>
        <v>334880.03000000003</v>
      </c>
      <c r="H9" s="4"/>
      <c r="I9" s="19" t="str">
        <f>IF(ABS(ROUND((B9+C9+D9-E9-F9-G9),0))&lt;2, "OK", "Doesn't balance")</f>
        <v>OK</v>
      </c>
    </row>
    <row r="10" spans="1:9" x14ac:dyDescent="0.25">
      <c r="A10" s="6"/>
      <c r="B10" s="38">
        <f>Feb!G10</f>
        <v>0</v>
      </c>
      <c r="C10" s="40"/>
      <c r="D10" s="38"/>
      <c r="E10" s="40"/>
      <c r="F10" s="38"/>
      <c r="G10" s="39">
        <f t="shared" ref="G10:G14" si="0">B10+C10+D10-E10-F10</f>
        <v>0</v>
      </c>
      <c r="H10" s="3"/>
      <c r="I10" s="19" t="str">
        <f t="shared" ref="I10:I15" si="1">IF(ABS(ROUND((B10+C10+D10-E10-F10-G10),0))&lt;2, "OK", "Doesn't balance")</f>
        <v>OK</v>
      </c>
    </row>
    <row r="11" spans="1:9" x14ac:dyDescent="0.25">
      <c r="A11" s="6" t="s">
        <v>49</v>
      </c>
      <c r="B11" s="38">
        <f>Feb!G11</f>
        <v>712571.12</v>
      </c>
      <c r="C11" s="40">
        <v>90.78</v>
      </c>
      <c r="D11" s="38"/>
      <c r="E11" s="40"/>
      <c r="F11" s="38"/>
      <c r="G11" s="39">
        <f t="shared" si="0"/>
        <v>712661.9</v>
      </c>
      <c r="H11" s="3"/>
      <c r="I11" s="19" t="str">
        <f t="shared" si="1"/>
        <v>OK</v>
      </c>
    </row>
    <row r="12" spans="1:9" x14ac:dyDescent="0.25">
      <c r="A12" s="6" t="s">
        <v>50</v>
      </c>
      <c r="B12" s="38">
        <f>Feb!G12</f>
        <v>0</v>
      </c>
      <c r="C12" s="40"/>
      <c r="D12" s="38"/>
      <c r="E12" s="40"/>
      <c r="F12" s="38"/>
      <c r="G12" s="39">
        <f t="shared" si="0"/>
        <v>0</v>
      </c>
      <c r="H12" s="3"/>
      <c r="I12" s="19" t="str">
        <f t="shared" si="1"/>
        <v>OK</v>
      </c>
    </row>
    <row r="13" spans="1:9" x14ac:dyDescent="0.25">
      <c r="A13" s="6" t="s">
        <v>35</v>
      </c>
      <c r="B13" s="38">
        <f>Feb!G13</f>
        <v>29259.98</v>
      </c>
      <c r="C13" s="40">
        <v>62.7</v>
      </c>
      <c r="D13" s="38"/>
      <c r="E13" s="40"/>
      <c r="F13" s="38"/>
      <c r="G13" s="39">
        <f t="shared" si="0"/>
        <v>29322.68</v>
      </c>
      <c r="H13" s="3"/>
      <c r="I13" s="19" t="str">
        <f t="shared" si="1"/>
        <v>OK</v>
      </c>
    </row>
    <row r="14" spans="1:9" x14ac:dyDescent="0.25">
      <c r="A14" s="6"/>
      <c r="B14" s="38">
        <f>Feb!G14</f>
        <v>0</v>
      </c>
      <c r="C14" s="40"/>
      <c r="D14" s="38"/>
      <c r="E14" s="40"/>
      <c r="F14" s="38"/>
      <c r="G14" s="39">
        <f t="shared" si="0"/>
        <v>0</v>
      </c>
      <c r="H14" s="3"/>
      <c r="I14" s="19" t="str">
        <f t="shared" si="1"/>
        <v>OK</v>
      </c>
    </row>
    <row r="15" spans="1:9" x14ac:dyDescent="0.25">
      <c r="A15" s="30" t="s">
        <v>8</v>
      </c>
      <c r="B15" s="41">
        <f>SUM(B9:B14)</f>
        <v>1215629.31</v>
      </c>
      <c r="C15" s="41">
        <f t="shared" ref="C15:G15" si="2">SUM(C9:C14)</f>
        <v>80681.05</v>
      </c>
      <c r="D15" s="41">
        <f t="shared" si="2"/>
        <v>0</v>
      </c>
      <c r="E15" s="41">
        <f t="shared" si="2"/>
        <v>219445.75</v>
      </c>
      <c r="F15" s="41">
        <f t="shared" si="2"/>
        <v>0</v>
      </c>
      <c r="G15" s="41">
        <f t="shared" si="2"/>
        <v>1076864.6100000001</v>
      </c>
      <c r="H15" s="10"/>
      <c r="I15" s="19" t="str">
        <f t="shared" si="1"/>
        <v>OK</v>
      </c>
    </row>
    <row r="16" spans="1:9" x14ac:dyDescent="0.25">
      <c r="A16" s="3"/>
      <c r="B16" s="10"/>
      <c r="C16" s="10"/>
      <c r="D16" s="10"/>
      <c r="E16" s="10"/>
      <c r="F16" s="10"/>
      <c r="G16" s="10"/>
      <c r="H16" s="10"/>
      <c r="I16" s="10"/>
    </row>
    <row r="17" spans="1:9" x14ac:dyDescent="0.25">
      <c r="A17" s="3"/>
      <c r="B17" s="50" t="s">
        <v>26</v>
      </c>
      <c r="C17" s="50"/>
      <c r="D17" s="50"/>
      <c r="E17" s="50"/>
      <c r="F17" s="50"/>
      <c r="G17" s="50"/>
      <c r="H17" s="10"/>
      <c r="I17" s="18" t="s">
        <v>7</v>
      </c>
    </row>
    <row r="18" spans="1:9" x14ac:dyDescent="0.25">
      <c r="A18" s="13" t="s">
        <v>9</v>
      </c>
      <c r="B18" s="16">
        <f>Feb!G19</f>
        <v>0</v>
      </c>
      <c r="C18" s="16">
        <f>-Feb!G19</f>
        <v>0</v>
      </c>
      <c r="D18" s="15"/>
      <c r="E18" s="15"/>
      <c r="F18" s="15"/>
      <c r="G18" s="15"/>
      <c r="H18" s="10"/>
      <c r="I18" s="19" t="str">
        <f>IF(ABS(ROUND((B18+C18),0))&lt;2, "OK", "Doesn't balance")</f>
        <v>OK</v>
      </c>
    </row>
    <row r="19" spans="1:9" x14ac:dyDescent="0.25">
      <c r="A19" s="13" t="s">
        <v>40</v>
      </c>
      <c r="B19" s="15"/>
      <c r="C19" s="5">
        <v>2370</v>
      </c>
      <c r="D19" s="15"/>
      <c r="E19" s="15"/>
      <c r="F19" s="15"/>
      <c r="G19" s="5">
        <f>C19</f>
        <v>2370</v>
      </c>
      <c r="H19" s="10"/>
      <c r="I19" s="19" t="str">
        <f>IF(ABS(ROUND((C19-G19),0))&lt;2, "OK", "Doesn't balance")</f>
        <v>OK</v>
      </c>
    </row>
    <row r="20" spans="1:9" x14ac:dyDescent="0.25">
      <c r="A20" s="13" t="s">
        <v>43</v>
      </c>
      <c r="B20" s="5">
        <f>Feb!G21</f>
        <v>-134155.51999999999</v>
      </c>
      <c r="C20" s="15"/>
      <c r="D20" s="15"/>
      <c r="E20" s="5">
        <f>B20</f>
        <v>-134155.51999999999</v>
      </c>
      <c r="F20" s="15"/>
      <c r="G20" s="15"/>
      <c r="H20" s="10"/>
      <c r="I20" s="19" t="str">
        <f>IF(ABS(ROUND((B20-E20),0))&lt;2, "OK", "Doesn't balance")</f>
        <v>OK</v>
      </c>
    </row>
    <row r="21" spans="1:9" x14ac:dyDescent="0.25">
      <c r="A21" s="13" t="s">
        <v>44</v>
      </c>
      <c r="B21" s="15"/>
      <c r="C21" s="15"/>
      <c r="D21" s="15"/>
      <c r="E21" s="5">
        <v>194969</v>
      </c>
      <c r="F21" s="15"/>
      <c r="G21" s="5">
        <f>-E21</f>
        <v>-194969</v>
      </c>
      <c r="H21" s="10"/>
      <c r="I21" s="19" t="str">
        <f>IF(ABS(ROUND((E21+G21),0))&lt;2, "OK", "Doesn't balance")</f>
        <v>OK</v>
      </c>
    </row>
    <row r="22" spans="1:9" x14ac:dyDescent="0.25">
      <c r="A22" s="13" t="s">
        <v>13</v>
      </c>
      <c r="B22" s="15"/>
      <c r="C22" s="5">
        <v>0</v>
      </c>
      <c r="D22" s="15"/>
      <c r="E22" s="5" t="s">
        <v>6</v>
      </c>
      <c r="F22" s="15"/>
      <c r="G22" s="15"/>
      <c r="H22" s="10"/>
      <c r="I22" s="19" t="e">
        <f>IF(ABS(ROUND((C22-E22),0))&lt;2, "OK", "Doesn't balance")</f>
        <v>#VALUE!</v>
      </c>
    </row>
    <row r="23" spans="1:9" ht="30" x14ac:dyDescent="0.25">
      <c r="A23" s="13" t="s">
        <v>14</v>
      </c>
      <c r="B23" s="15"/>
      <c r="C23" s="5" t="s">
        <v>5</v>
      </c>
      <c r="D23" s="15"/>
      <c r="E23" s="15"/>
      <c r="F23" s="15"/>
      <c r="G23" s="15"/>
      <c r="H23" s="10"/>
      <c r="I23" s="11"/>
    </row>
    <row r="24" spans="1:9" x14ac:dyDescent="0.25">
      <c r="A24" s="13" t="s">
        <v>15</v>
      </c>
      <c r="B24" s="15"/>
      <c r="C24" s="5">
        <v>0</v>
      </c>
      <c r="D24" s="15"/>
      <c r="E24" s="14" t="s">
        <v>5</v>
      </c>
      <c r="F24" s="15"/>
      <c r="G24" s="15"/>
      <c r="H24" s="10"/>
      <c r="I24" s="19" t="e">
        <f>IF(ABS(ROUND((C24-E24),0))&lt;2, "OK", "Doesn't balance")</f>
        <v>#VALUE!</v>
      </c>
    </row>
    <row r="25" spans="1:9" x14ac:dyDescent="0.25">
      <c r="A25" s="13" t="s">
        <v>16</v>
      </c>
      <c r="B25" s="15"/>
      <c r="C25" s="5" t="s">
        <v>6</v>
      </c>
      <c r="D25" s="15"/>
      <c r="E25" s="5" t="s">
        <v>6</v>
      </c>
      <c r="F25" s="15"/>
      <c r="G25" s="15"/>
      <c r="H25" s="10"/>
      <c r="I25" s="19" t="e">
        <f>IF(ABS(ROUND((C25-E25),0))&lt;2, "OK", "Doesn't balance")</f>
        <v>#VALUE!</v>
      </c>
    </row>
    <row r="26" spans="1:9" ht="30" x14ac:dyDescent="0.25">
      <c r="A26" s="13" t="s">
        <v>17</v>
      </c>
      <c r="B26" s="5">
        <f>Feb!G26</f>
        <v>500</v>
      </c>
      <c r="C26" s="15"/>
      <c r="D26" s="15"/>
      <c r="E26" s="15"/>
      <c r="F26" s="15"/>
      <c r="G26" s="5">
        <f>B26</f>
        <v>500</v>
      </c>
      <c r="H26" s="10"/>
      <c r="I26" s="10"/>
    </row>
    <row r="27" spans="1:9" x14ac:dyDescent="0.25">
      <c r="A27" s="13" t="s">
        <v>27</v>
      </c>
      <c r="B27" s="22" t="s">
        <v>18</v>
      </c>
      <c r="C27" s="22" t="s">
        <v>18</v>
      </c>
      <c r="D27" s="15"/>
      <c r="E27" s="22" t="s">
        <v>18</v>
      </c>
      <c r="F27" s="15"/>
      <c r="G27" s="22" t="s">
        <v>18</v>
      </c>
      <c r="H27" s="10"/>
      <c r="I27" s="10"/>
    </row>
    <row r="28" spans="1:9" x14ac:dyDescent="0.25">
      <c r="A28" s="30" t="s">
        <v>28</v>
      </c>
      <c r="B28" s="21">
        <f t="shared" ref="B28:G28" si="3">SUM(B18:B27)</f>
        <v>-133655.51999999999</v>
      </c>
      <c r="C28" s="21">
        <f t="shared" si="3"/>
        <v>2370</v>
      </c>
      <c r="D28" s="23"/>
      <c r="E28" s="21">
        <f t="shared" si="3"/>
        <v>60813.48000000001</v>
      </c>
      <c r="F28" s="24"/>
      <c r="G28" s="21">
        <f t="shared" si="3"/>
        <v>-192099</v>
      </c>
      <c r="H28" s="10"/>
      <c r="I28" s="10"/>
    </row>
    <row r="29" spans="1:9" x14ac:dyDescent="0.25">
      <c r="A29" s="3"/>
      <c r="B29" s="10"/>
      <c r="C29" s="10"/>
      <c r="D29" s="10"/>
      <c r="E29" s="10"/>
      <c r="F29" s="10"/>
      <c r="G29" s="10"/>
      <c r="H29" s="10"/>
      <c r="I29" s="10"/>
    </row>
    <row r="30" spans="1:9" x14ac:dyDescent="0.25">
      <c r="A30" s="7"/>
      <c r="B30" s="50" t="s">
        <v>4</v>
      </c>
      <c r="C30" s="50"/>
      <c r="D30" s="51"/>
      <c r="E30" s="50"/>
      <c r="F30" s="50"/>
      <c r="G30" s="50"/>
      <c r="H30" s="1"/>
      <c r="I30" s="10"/>
    </row>
    <row r="31" spans="1:9" ht="90" x14ac:dyDescent="0.25">
      <c r="A31" s="35"/>
      <c r="B31" s="31" t="s">
        <v>33</v>
      </c>
      <c r="C31" s="32" t="s">
        <v>31</v>
      </c>
      <c r="D31" s="33"/>
      <c r="E31" s="34" t="s">
        <v>32</v>
      </c>
      <c r="F31" s="33"/>
      <c r="G31" s="31" t="s">
        <v>34</v>
      </c>
      <c r="H31" s="1"/>
      <c r="I31" s="10"/>
    </row>
    <row r="32" spans="1:9" x14ac:dyDescent="0.25">
      <c r="A32" s="36" t="s">
        <v>25</v>
      </c>
      <c r="B32" s="41">
        <f>Feb!G32</f>
        <v>1083852.9699999997</v>
      </c>
      <c r="C32" s="26">
        <v>81161.64</v>
      </c>
      <c r="D32" s="27"/>
      <c r="E32" s="28">
        <v>280259.03000000003</v>
      </c>
      <c r="F32" s="27"/>
      <c r="G32" s="21">
        <f>B32+C32-E32</f>
        <v>884755.57999999961</v>
      </c>
      <c r="H32" s="3"/>
      <c r="I32" s="19" t="str">
        <f t="shared" ref="I32" si="4">IF(ABS(ROUND((B32+C32+D32-E32-F32-G32),0))&lt;2, "OK", "Doesn't balance")</f>
        <v>OK</v>
      </c>
    </row>
    <row r="33" spans="1:9" x14ac:dyDescent="0.25">
      <c r="A33" s="17" t="s">
        <v>24</v>
      </c>
      <c r="B33" s="42">
        <f>B15+B28-B32</f>
        <v>-1879.179999999702</v>
      </c>
      <c r="C33" s="45">
        <f>C15+C28-C32</f>
        <v>1889.4100000000035</v>
      </c>
      <c r="D33" s="25"/>
      <c r="E33" s="44">
        <f>E15+E28-E32</f>
        <v>0.19999999995343387</v>
      </c>
      <c r="F33" s="25"/>
      <c r="G33" s="20">
        <f>G15+G28-G32</f>
        <v>10.030000000493601</v>
      </c>
      <c r="H33" s="3"/>
      <c r="I33" s="10"/>
    </row>
  </sheetData>
  <mergeCells count="8">
    <mergeCell ref="B17:G17"/>
    <mergeCell ref="B30:G30"/>
    <mergeCell ref="B6:G6"/>
    <mergeCell ref="A7:A8"/>
    <mergeCell ref="B7:B8"/>
    <mergeCell ref="C7:D7"/>
    <mergeCell ref="E7:F7"/>
    <mergeCell ref="G7:G8"/>
  </mergeCells>
  <dataValidations count="1">
    <dataValidation type="decimal" operator="lessThanOrEqual" allowBlank="1" showErrorMessage="1" errorTitle="Amount must be negative" error="Amount must be entered as a negative amount. " sqref="C18 B20 E20 G21 E22 C22 C25 E25" xr:uid="{79DDF422-6F13-42D0-8AFE-D103C1728092}">
      <formula1>0</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56415-7CDD-42D1-BFD9-6E35A80D0413}">
  <dimension ref="A1:I33"/>
  <sheetViews>
    <sheetView workbookViewId="0">
      <selection activeCell="D3" sqref="D3"/>
    </sheetView>
  </sheetViews>
  <sheetFormatPr defaultRowHeight="15" x14ac:dyDescent="0.25"/>
  <cols>
    <col min="1" max="1" width="32.7109375" customWidth="1"/>
    <col min="2" max="2" width="16.42578125" customWidth="1"/>
    <col min="3" max="6" width="14.85546875" customWidth="1"/>
    <col min="7" max="7" width="17" customWidth="1"/>
    <col min="8" max="8" width="15.7109375" customWidth="1"/>
    <col min="9" max="9" width="15.42578125" customWidth="1"/>
  </cols>
  <sheetData>
    <row r="1" spans="1:9" x14ac:dyDescent="0.25">
      <c r="A1" s="8" t="s">
        <v>46</v>
      </c>
      <c r="B1" s="8"/>
      <c r="C1" s="11"/>
      <c r="D1" s="9" t="s">
        <v>47</v>
      </c>
      <c r="E1" s="11"/>
      <c r="F1" s="11"/>
      <c r="G1" s="8"/>
      <c r="H1" s="10"/>
      <c r="I1" s="10"/>
    </row>
    <row r="2" spans="1:9" x14ac:dyDescent="0.25">
      <c r="A2" s="8"/>
      <c r="B2" s="8"/>
      <c r="C2" s="11"/>
      <c r="D2" s="12" t="s">
        <v>1</v>
      </c>
      <c r="E2" s="11"/>
      <c r="F2" s="11"/>
      <c r="G2" s="8"/>
      <c r="H2" s="10"/>
      <c r="I2" s="10"/>
    </row>
    <row r="3" spans="1:9" x14ac:dyDescent="0.25">
      <c r="A3" s="8"/>
      <c r="B3" s="8"/>
      <c r="C3" s="11"/>
      <c r="D3" s="12" t="s">
        <v>61</v>
      </c>
      <c r="E3" s="11"/>
      <c r="F3" s="11"/>
      <c r="G3" s="8"/>
      <c r="H3" s="10"/>
      <c r="I3" s="10"/>
    </row>
    <row r="4" spans="1:9" x14ac:dyDescent="0.25">
      <c r="A4" s="8"/>
      <c r="B4" s="8"/>
      <c r="C4" s="8"/>
      <c r="D4" s="8"/>
      <c r="E4" s="8"/>
      <c r="F4" s="8"/>
      <c r="G4" s="8"/>
      <c r="H4" s="10"/>
      <c r="I4" s="10"/>
    </row>
    <row r="5" spans="1:9" x14ac:dyDescent="0.25">
      <c r="A5" s="8"/>
      <c r="B5" s="8"/>
      <c r="C5" s="8"/>
      <c r="D5" s="8"/>
      <c r="E5" s="8"/>
      <c r="F5" s="8"/>
      <c r="G5" s="8"/>
      <c r="H5" s="10"/>
      <c r="I5" s="10"/>
    </row>
    <row r="6" spans="1:9" x14ac:dyDescent="0.25">
      <c r="A6" s="2"/>
      <c r="B6" s="52" t="s">
        <v>0</v>
      </c>
      <c r="C6" s="52"/>
      <c r="D6" s="52"/>
      <c r="E6" s="52"/>
      <c r="F6" s="52"/>
      <c r="G6" s="52"/>
      <c r="H6" s="1"/>
      <c r="I6" s="10"/>
    </row>
    <row r="7" spans="1:9" x14ac:dyDescent="0.25">
      <c r="A7" s="53" t="s">
        <v>23</v>
      </c>
      <c r="B7" s="55" t="s">
        <v>22</v>
      </c>
      <c r="C7" s="56" t="s">
        <v>29</v>
      </c>
      <c r="D7" s="56"/>
      <c r="E7" s="56" t="s">
        <v>30</v>
      </c>
      <c r="F7" s="56"/>
      <c r="G7" s="55" t="s">
        <v>20</v>
      </c>
      <c r="H7" s="1"/>
      <c r="I7" s="10"/>
    </row>
    <row r="8" spans="1:9" ht="45" x14ac:dyDescent="0.25">
      <c r="A8" s="54"/>
      <c r="B8" s="55"/>
      <c r="C8" s="37" t="s">
        <v>21</v>
      </c>
      <c r="D8" s="37" t="s">
        <v>2</v>
      </c>
      <c r="E8" s="37" t="s">
        <v>19</v>
      </c>
      <c r="F8" s="37" t="s">
        <v>3</v>
      </c>
      <c r="G8" s="55"/>
      <c r="H8" s="3"/>
      <c r="I8" s="18" t="s">
        <v>7</v>
      </c>
    </row>
    <row r="9" spans="1:9" x14ac:dyDescent="0.25">
      <c r="A9" s="6" t="s">
        <v>48</v>
      </c>
      <c r="B9" s="38">
        <f>Mar!G9</f>
        <v>334880.03000000003</v>
      </c>
      <c r="C9" s="38">
        <v>307073</v>
      </c>
      <c r="D9" s="38"/>
      <c r="E9" s="38">
        <v>215780.18</v>
      </c>
      <c r="F9" s="38"/>
      <c r="G9" s="39">
        <f>B9+C9+D9-E9-F9</f>
        <v>426172.85000000003</v>
      </c>
      <c r="H9" s="4"/>
      <c r="I9" s="19" t="str">
        <f>IF(ABS(ROUND((B9+C9+D9-E9-F9-G9),0))&lt;2, "OK", "Doesn't balance")</f>
        <v>OK</v>
      </c>
    </row>
    <row r="10" spans="1:9" x14ac:dyDescent="0.25">
      <c r="A10" s="6"/>
      <c r="B10" s="38">
        <f>Mar!G10</f>
        <v>0</v>
      </c>
      <c r="C10" s="40"/>
      <c r="D10" s="38"/>
      <c r="E10" s="40"/>
      <c r="F10" s="38"/>
      <c r="G10" s="39">
        <f t="shared" ref="G10:G14" si="0">B10+C10+D10-E10-F10</f>
        <v>0</v>
      </c>
      <c r="H10" s="3"/>
      <c r="I10" s="19" t="str">
        <f t="shared" ref="I10:I15" si="1">IF(ABS(ROUND((B10+C10+D10-E10-F10-G10),0))&lt;2, "OK", "Doesn't balance")</f>
        <v>OK</v>
      </c>
    </row>
    <row r="11" spans="1:9" x14ac:dyDescent="0.25">
      <c r="A11" s="6" t="s">
        <v>49</v>
      </c>
      <c r="B11" s="38">
        <f>Mar!G11</f>
        <v>712661.9</v>
      </c>
      <c r="C11" s="40">
        <v>87.86</v>
      </c>
      <c r="D11" s="38"/>
      <c r="E11" s="40"/>
      <c r="F11" s="38"/>
      <c r="G11" s="39">
        <f t="shared" si="0"/>
        <v>712749.76</v>
      </c>
      <c r="H11" s="3"/>
      <c r="I11" s="19" t="str">
        <f t="shared" si="1"/>
        <v>OK</v>
      </c>
    </row>
    <row r="12" spans="1:9" x14ac:dyDescent="0.25">
      <c r="A12" s="6" t="s">
        <v>50</v>
      </c>
      <c r="B12" s="38">
        <f>Mar!G12</f>
        <v>0</v>
      </c>
      <c r="C12" s="40"/>
      <c r="D12" s="38"/>
      <c r="E12" s="40"/>
      <c r="F12" s="38"/>
      <c r="G12" s="39">
        <f t="shared" si="0"/>
        <v>0</v>
      </c>
      <c r="H12" s="3"/>
      <c r="I12" s="19" t="str">
        <f t="shared" si="1"/>
        <v>OK</v>
      </c>
    </row>
    <row r="13" spans="1:9" x14ac:dyDescent="0.25">
      <c r="A13" s="6" t="s">
        <v>35</v>
      </c>
      <c r="B13" s="38">
        <f>Mar!G13</f>
        <v>29322.68</v>
      </c>
      <c r="C13" s="40">
        <v>61.23</v>
      </c>
      <c r="D13" s="38"/>
      <c r="E13" s="40"/>
      <c r="F13" s="38"/>
      <c r="G13" s="39">
        <f t="shared" si="0"/>
        <v>29383.91</v>
      </c>
      <c r="H13" s="3"/>
      <c r="I13" s="19" t="str">
        <f t="shared" si="1"/>
        <v>OK</v>
      </c>
    </row>
    <row r="14" spans="1:9" x14ac:dyDescent="0.25">
      <c r="A14" s="6"/>
      <c r="B14" s="38">
        <f>Mar!G14</f>
        <v>0</v>
      </c>
      <c r="C14" s="40"/>
      <c r="D14" s="38"/>
      <c r="E14" s="40"/>
      <c r="F14" s="38"/>
      <c r="G14" s="39">
        <f t="shared" si="0"/>
        <v>0</v>
      </c>
      <c r="H14" s="3"/>
      <c r="I14" s="19" t="str">
        <f t="shared" si="1"/>
        <v>OK</v>
      </c>
    </row>
    <row r="15" spans="1:9" x14ac:dyDescent="0.25">
      <c r="A15" s="30" t="s">
        <v>8</v>
      </c>
      <c r="B15" s="41">
        <f>SUM(B9:B14)</f>
        <v>1076864.6100000001</v>
      </c>
      <c r="C15" s="41">
        <f t="shared" ref="C15:G15" si="2">SUM(C9:C14)</f>
        <v>307222.08999999997</v>
      </c>
      <c r="D15" s="41">
        <f t="shared" si="2"/>
        <v>0</v>
      </c>
      <c r="E15" s="41">
        <f t="shared" si="2"/>
        <v>215780.18</v>
      </c>
      <c r="F15" s="41">
        <f t="shared" si="2"/>
        <v>0</v>
      </c>
      <c r="G15" s="41">
        <f t="shared" si="2"/>
        <v>1168306.52</v>
      </c>
      <c r="H15" s="10"/>
      <c r="I15" s="19" t="str">
        <f t="shared" si="1"/>
        <v>OK</v>
      </c>
    </row>
    <row r="16" spans="1:9" x14ac:dyDescent="0.25">
      <c r="A16" s="3"/>
      <c r="B16" s="10"/>
      <c r="C16" s="10"/>
      <c r="D16" s="10"/>
      <c r="E16" s="10"/>
      <c r="F16" s="10"/>
      <c r="G16" s="10"/>
      <c r="H16" s="10"/>
      <c r="I16" s="10"/>
    </row>
    <row r="17" spans="1:9" x14ac:dyDescent="0.25">
      <c r="A17" s="3"/>
      <c r="B17" s="50" t="s">
        <v>26</v>
      </c>
      <c r="C17" s="50"/>
      <c r="D17" s="50"/>
      <c r="E17" s="50"/>
      <c r="F17" s="50"/>
      <c r="G17" s="50"/>
      <c r="H17" s="10"/>
      <c r="I17" s="18" t="s">
        <v>7</v>
      </c>
    </row>
    <row r="18" spans="1:9" x14ac:dyDescent="0.25">
      <c r="A18" s="13" t="s">
        <v>9</v>
      </c>
      <c r="B18" s="16">
        <f>Mar!G19</f>
        <v>2370</v>
      </c>
      <c r="C18" s="16">
        <f>-B18</f>
        <v>-2370</v>
      </c>
      <c r="D18" s="15"/>
      <c r="E18" s="15"/>
      <c r="F18" s="15"/>
      <c r="G18" s="15"/>
      <c r="H18" s="10"/>
      <c r="I18" s="19" t="str">
        <f>IF(ABS(ROUND((B18+C18),0))&lt;2, "OK", "Doesn't balance")</f>
        <v>OK</v>
      </c>
    </row>
    <row r="19" spans="1:9" x14ac:dyDescent="0.25">
      <c r="A19" s="13" t="s">
        <v>40</v>
      </c>
      <c r="B19" s="15"/>
      <c r="C19" s="5">
        <v>314</v>
      </c>
      <c r="D19" s="15"/>
      <c r="E19" s="15"/>
      <c r="F19" s="15"/>
      <c r="G19" s="5">
        <f>C19</f>
        <v>314</v>
      </c>
      <c r="H19" s="10"/>
      <c r="I19" s="19" t="str">
        <f>IF(ABS(ROUND((C19-G19),0))&lt;2, "OK", "Doesn't balance")</f>
        <v>OK</v>
      </c>
    </row>
    <row r="20" spans="1:9" x14ac:dyDescent="0.25">
      <c r="A20" s="13" t="s">
        <v>41</v>
      </c>
      <c r="B20" s="5">
        <f>Mar!G21</f>
        <v>-194969</v>
      </c>
      <c r="C20" s="15"/>
      <c r="D20" s="15"/>
      <c r="E20" s="5">
        <f>B20</f>
        <v>-194969</v>
      </c>
      <c r="F20" s="15"/>
      <c r="G20" s="15"/>
      <c r="H20" s="10"/>
      <c r="I20" s="19" t="str">
        <f>IF(ABS(ROUND((B20-E20),0))&lt;2, "OK", "Doesn't balance")</f>
        <v>OK</v>
      </c>
    </row>
    <row r="21" spans="1:9" x14ac:dyDescent="0.25">
      <c r="A21" s="13" t="s">
        <v>45</v>
      </c>
      <c r="B21" s="15"/>
      <c r="C21" s="15"/>
      <c r="D21" s="15"/>
      <c r="E21" s="5">
        <v>70862.63</v>
      </c>
      <c r="F21" s="15"/>
      <c r="G21" s="5">
        <f>-E21</f>
        <v>-70862.63</v>
      </c>
      <c r="H21" s="10"/>
      <c r="I21" s="19" t="str">
        <f>IF(ABS(ROUND((E21+G21),0))&lt;2, "OK", "Doesn't balance")</f>
        <v>OK</v>
      </c>
    </row>
    <row r="22" spans="1:9" x14ac:dyDescent="0.25">
      <c r="A22" s="13" t="s">
        <v>13</v>
      </c>
      <c r="B22" s="15"/>
      <c r="C22" s="5">
        <v>-150</v>
      </c>
      <c r="D22" s="15"/>
      <c r="E22" s="5">
        <v>-150</v>
      </c>
      <c r="F22" s="15"/>
      <c r="G22" s="15"/>
      <c r="H22" s="10"/>
      <c r="I22" s="19" t="str">
        <f>IF(ABS(ROUND((C22-E22),0))&lt;2, "OK", "Doesn't balance")</f>
        <v>OK</v>
      </c>
    </row>
    <row r="23" spans="1:9" ht="30" x14ac:dyDescent="0.25">
      <c r="A23" s="13" t="s">
        <v>14</v>
      </c>
      <c r="B23" s="15"/>
      <c r="C23" s="5" t="s">
        <v>5</v>
      </c>
      <c r="D23" s="15"/>
      <c r="E23" s="15"/>
      <c r="F23" s="15"/>
      <c r="G23" s="15"/>
      <c r="H23" s="10"/>
      <c r="I23" s="11"/>
    </row>
    <row r="24" spans="1:9" x14ac:dyDescent="0.25">
      <c r="A24" s="13" t="s">
        <v>15</v>
      </c>
      <c r="B24" s="15"/>
      <c r="C24" s="5">
        <v>0</v>
      </c>
      <c r="D24" s="15"/>
      <c r="E24" s="14" t="s">
        <v>5</v>
      </c>
      <c r="F24" s="15"/>
      <c r="G24" s="15"/>
      <c r="H24" s="10"/>
      <c r="I24" s="19" t="e">
        <f>IF(ABS(ROUND((C24-E24),0))&lt;2, "OK", "Doesn't balance")</f>
        <v>#VALUE!</v>
      </c>
    </row>
    <row r="25" spans="1:9" x14ac:dyDescent="0.25">
      <c r="A25" s="13" t="s">
        <v>16</v>
      </c>
      <c r="B25" s="15"/>
      <c r="C25" s="5" t="s">
        <v>6</v>
      </c>
      <c r="D25" s="15"/>
      <c r="E25" s="5" t="s">
        <v>6</v>
      </c>
      <c r="F25" s="15"/>
      <c r="G25" s="15"/>
      <c r="H25" s="10"/>
      <c r="I25" s="19" t="e">
        <f>IF(ABS(ROUND((C25-E25),0))&lt;2, "OK", "Doesn't balance")</f>
        <v>#VALUE!</v>
      </c>
    </row>
    <row r="26" spans="1:9" ht="30" x14ac:dyDescent="0.25">
      <c r="A26" s="13" t="s">
        <v>17</v>
      </c>
      <c r="B26" s="5">
        <f>Mar!G26</f>
        <v>500</v>
      </c>
      <c r="C26" s="15"/>
      <c r="D26" s="15"/>
      <c r="E26" s="15"/>
      <c r="F26" s="15"/>
      <c r="G26" s="5">
        <f>B26</f>
        <v>500</v>
      </c>
      <c r="H26" s="10"/>
      <c r="I26" s="10"/>
    </row>
    <row r="27" spans="1:9" x14ac:dyDescent="0.25">
      <c r="A27" s="13" t="s">
        <v>27</v>
      </c>
      <c r="B27" s="22" t="s">
        <v>18</v>
      </c>
      <c r="C27" s="22" t="s">
        <v>18</v>
      </c>
      <c r="D27" s="15"/>
      <c r="E27" s="22" t="s">
        <v>18</v>
      </c>
      <c r="F27" s="15"/>
      <c r="G27" s="22" t="s">
        <v>18</v>
      </c>
      <c r="H27" s="10"/>
      <c r="I27" s="10"/>
    </row>
    <row r="28" spans="1:9" x14ac:dyDescent="0.25">
      <c r="A28" s="30" t="s">
        <v>28</v>
      </c>
      <c r="B28" s="21">
        <f t="shared" ref="B28:G28" si="3">SUM(B18:B27)</f>
        <v>-192099</v>
      </c>
      <c r="C28" s="21">
        <f t="shared" si="3"/>
        <v>-2206</v>
      </c>
      <c r="D28" s="23"/>
      <c r="E28" s="21">
        <f t="shared" si="3"/>
        <v>-124256.37</v>
      </c>
      <c r="F28" s="24"/>
      <c r="G28" s="21">
        <f t="shared" si="3"/>
        <v>-70048.63</v>
      </c>
      <c r="H28" s="10"/>
      <c r="I28" s="10"/>
    </row>
    <row r="29" spans="1:9" x14ac:dyDescent="0.25">
      <c r="A29" s="3"/>
      <c r="B29" s="10"/>
      <c r="C29" s="10"/>
      <c r="D29" s="10"/>
      <c r="E29" s="10"/>
      <c r="F29" s="10"/>
      <c r="G29" s="10"/>
      <c r="H29" s="10"/>
      <c r="I29" s="10"/>
    </row>
    <row r="30" spans="1:9" x14ac:dyDescent="0.25">
      <c r="A30" s="7"/>
      <c r="B30" s="50" t="s">
        <v>4</v>
      </c>
      <c r="C30" s="50"/>
      <c r="D30" s="51"/>
      <c r="E30" s="50"/>
      <c r="F30" s="50"/>
      <c r="G30" s="50"/>
      <c r="H30" s="1"/>
      <c r="I30" s="10"/>
    </row>
    <row r="31" spans="1:9" ht="90" x14ac:dyDescent="0.25">
      <c r="A31" s="35"/>
      <c r="B31" s="31" t="s">
        <v>33</v>
      </c>
      <c r="C31" s="32" t="s">
        <v>31</v>
      </c>
      <c r="D31" s="33"/>
      <c r="E31" s="34" t="s">
        <v>32</v>
      </c>
      <c r="F31" s="33"/>
      <c r="G31" s="31" t="s">
        <v>34</v>
      </c>
      <c r="H31" s="1"/>
      <c r="I31" s="10"/>
    </row>
    <row r="32" spans="1:9" x14ac:dyDescent="0.25">
      <c r="A32" s="36" t="s">
        <v>25</v>
      </c>
      <c r="B32" s="41">
        <f>Mar!G32</f>
        <v>884755.57999999961</v>
      </c>
      <c r="C32" s="26">
        <v>305016</v>
      </c>
      <c r="D32" s="27"/>
      <c r="E32" s="28">
        <v>91524.01</v>
      </c>
      <c r="F32" s="27"/>
      <c r="G32" s="21">
        <f>B32+C32-E32</f>
        <v>1098247.5699999996</v>
      </c>
      <c r="H32" s="3"/>
      <c r="I32" s="19" t="str">
        <f t="shared" ref="I32" si="4">IF(ABS(ROUND((B32+C32+D32-E32-F32-G32),0))&lt;2, "OK", "Doesn't balance")</f>
        <v>OK</v>
      </c>
    </row>
    <row r="33" spans="1:9" x14ac:dyDescent="0.25">
      <c r="A33" s="17" t="s">
        <v>24</v>
      </c>
      <c r="B33" s="42">
        <f>B15+B28-B32</f>
        <v>10.030000000493601</v>
      </c>
      <c r="C33" s="45">
        <f>C15+C28-C32</f>
        <v>8.999999996740371E-2</v>
      </c>
      <c r="D33" s="25"/>
      <c r="E33" s="44">
        <f>E15+E28-E32</f>
        <v>-0.19999999999708962</v>
      </c>
      <c r="F33" s="25"/>
      <c r="G33" s="20">
        <f>G15+G28-G32</f>
        <v>10.320000000530854</v>
      </c>
      <c r="H33" s="3"/>
      <c r="I33" s="10"/>
    </row>
  </sheetData>
  <mergeCells count="8">
    <mergeCell ref="B17:G17"/>
    <mergeCell ref="B30:G30"/>
    <mergeCell ref="B6:G6"/>
    <mergeCell ref="A7:A8"/>
    <mergeCell ref="B7:B8"/>
    <mergeCell ref="C7:D7"/>
    <mergeCell ref="E7:F7"/>
    <mergeCell ref="G7:G8"/>
  </mergeCells>
  <dataValidations count="1">
    <dataValidation type="decimal" operator="lessThanOrEqual" allowBlank="1" showErrorMessage="1" errorTitle="Amount must be negative" error="Amount must be entered as a negative amount. " sqref="C18 B20 E20 G21 E22 C22 C25 E25" xr:uid="{5B021773-2537-4B32-83E4-4919CC60C990}">
      <formula1>0</formula1>
    </dataValidation>
  </dataValidation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3F589-6B4E-4892-A95A-3726413AAA9F}">
  <dimension ref="A1:I33"/>
  <sheetViews>
    <sheetView workbookViewId="0">
      <selection activeCell="D3" sqref="D3"/>
    </sheetView>
  </sheetViews>
  <sheetFormatPr defaultRowHeight="15" x14ac:dyDescent="0.25"/>
  <cols>
    <col min="1" max="1" width="32.7109375" customWidth="1"/>
    <col min="2" max="2" width="16.42578125" customWidth="1"/>
    <col min="3" max="6" width="14.85546875" customWidth="1"/>
    <col min="7" max="7" width="17" customWidth="1"/>
    <col min="8" max="8" width="15.7109375" customWidth="1"/>
    <col min="9" max="9" width="15.42578125" customWidth="1"/>
  </cols>
  <sheetData>
    <row r="1" spans="1:9" x14ac:dyDescent="0.25">
      <c r="A1" s="8" t="s">
        <v>46</v>
      </c>
      <c r="B1" s="8"/>
      <c r="C1" s="11"/>
      <c r="D1" s="9" t="s">
        <v>47</v>
      </c>
      <c r="E1" s="11"/>
      <c r="F1" s="11"/>
      <c r="G1" s="8"/>
      <c r="H1" s="10"/>
      <c r="I1" s="10"/>
    </row>
    <row r="2" spans="1:9" x14ac:dyDescent="0.25">
      <c r="A2" s="8"/>
      <c r="B2" s="8"/>
      <c r="C2" s="11"/>
      <c r="D2" s="12" t="s">
        <v>1</v>
      </c>
      <c r="E2" s="11"/>
      <c r="F2" s="11"/>
      <c r="G2" s="8"/>
      <c r="H2" s="10"/>
      <c r="I2" s="10"/>
    </row>
    <row r="3" spans="1:9" x14ac:dyDescent="0.25">
      <c r="A3" s="8"/>
      <c r="B3" s="8"/>
      <c r="C3" s="11"/>
      <c r="D3" s="12" t="s">
        <v>62</v>
      </c>
      <c r="E3" s="11"/>
      <c r="F3" s="11"/>
      <c r="G3" s="8"/>
      <c r="H3" s="10"/>
      <c r="I3" s="10"/>
    </row>
    <row r="4" spans="1:9" x14ac:dyDescent="0.25">
      <c r="A4" s="8"/>
      <c r="B4" s="8"/>
      <c r="C4" s="8"/>
      <c r="D4" s="8"/>
      <c r="E4" s="8"/>
      <c r="F4" s="8"/>
      <c r="G4" s="8"/>
      <c r="H4" s="10"/>
      <c r="I4" s="10"/>
    </row>
    <row r="5" spans="1:9" x14ac:dyDescent="0.25">
      <c r="A5" s="8"/>
      <c r="B5" s="8"/>
      <c r="C5" s="8"/>
      <c r="D5" s="8"/>
      <c r="E5" s="8"/>
      <c r="F5" s="8"/>
      <c r="G5" s="8"/>
      <c r="H5" s="10"/>
      <c r="I5" s="10"/>
    </row>
    <row r="6" spans="1:9" x14ac:dyDescent="0.25">
      <c r="A6" s="2"/>
      <c r="B6" s="52" t="s">
        <v>0</v>
      </c>
      <c r="C6" s="52"/>
      <c r="D6" s="52"/>
      <c r="E6" s="52"/>
      <c r="F6" s="52"/>
      <c r="G6" s="52"/>
      <c r="H6" s="1"/>
      <c r="I6" s="10"/>
    </row>
    <row r="7" spans="1:9" x14ac:dyDescent="0.25">
      <c r="A7" s="53" t="s">
        <v>23</v>
      </c>
      <c r="B7" s="55" t="s">
        <v>22</v>
      </c>
      <c r="C7" s="56" t="s">
        <v>29</v>
      </c>
      <c r="D7" s="56"/>
      <c r="E7" s="56" t="s">
        <v>30</v>
      </c>
      <c r="F7" s="56"/>
      <c r="G7" s="55" t="s">
        <v>20</v>
      </c>
      <c r="H7" s="1"/>
      <c r="I7" s="10"/>
    </row>
    <row r="8" spans="1:9" ht="45" x14ac:dyDescent="0.25">
      <c r="A8" s="54"/>
      <c r="B8" s="55"/>
      <c r="C8" s="37" t="s">
        <v>21</v>
      </c>
      <c r="D8" s="37" t="s">
        <v>2</v>
      </c>
      <c r="E8" s="37" t="s">
        <v>19</v>
      </c>
      <c r="F8" s="37" t="s">
        <v>3</v>
      </c>
      <c r="G8" s="55"/>
      <c r="H8" s="3"/>
      <c r="I8" s="18" t="s">
        <v>7</v>
      </c>
    </row>
    <row r="9" spans="1:9" x14ac:dyDescent="0.25">
      <c r="A9" s="6" t="s">
        <v>48</v>
      </c>
      <c r="B9" s="38">
        <f>April!G9</f>
        <v>426172.85000000003</v>
      </c>
      <c r="C9" s="38">
        <v>143380.24</v>
      </c>
      <c r="D9" s="38"/>
      <c r="E9" s="38">
        <v>130496.97</v>
      </c>
      <c r="F9" s="38"/>
      <c r="G9" s="39">
        <f>B9+C9+D9-E9-F9</f>
        <v>439056.12000000011</v>
      </c>
      <c r="H9" s="4"/>
      <c r="I9" s="19" t="str">
        <f>IF(ABS(ROUND((B9+C9+D9-E9-F9-G9),0))&lt;2, "OK", "Doesn't balance")</f>
        <v>OK</v>
      </c>
    </row>
    <row r="10" spans="1:9" x14ac:dyDescent="0.25">
      <c r="A10" s="6"/>
      <c r="B10" s="38">
        <f>April!G10</f>
        <v>0</v>
      </c>
      <c r="C10" s="40"/>
      <c r="D10" s="38"/>
      <c r="E10" s="40"/>
      <c r="F10" s="38"/>
      <c r="G10" s="39">
        <f t="shared" ref="G10:G14" si="0">B10+C10+D10-E10-F10</f>
        <v>0</v>
      </c>
      <c r="H10" s="3"/>
      <c r="I10" s="19" t="str">
        <f t="shared" ref="I10:I15" si="1">IF(ABS(ROUND((B10+C10+D10-E10-F10-G10),0))&lt;2, "OK", "Doesn't balance")</f>
        <v>OK</v>
      </c>
    </row>
    <row r="11" spans="1:9" x14ac:dyDescent="0.25">
      <c r="A11" s="6" t="s">
        <v>49</v>
      </c>
      <c r="B11" s="38">
        <f>April!G11</f>
        <v>712749.76</v>
      </c>
      <c r="C11" s="40">
        <v>90.8</v>
      </c>
      <c r="D11" s="38"/>
      <c r="E11" s="40"/>
      <c r="F11" s="38"/>
      <c r="G11" s="39">
        <f t="shared" si="0"/>
        <v>712840.56</v>
      </c>
      <c r="H11" s="3"/>
      <c r="I11" s="19" t="str">
        <f t="shared" si="1"/>
        <v>OK</v>
      </c>
    </row>
    <row r="12" spans="1:9" x14ac:dyDescent="0.25">
      <c r="A12" s="6" t="s">
        <v>50</v>
      </c>
      <c r="B12" s="38">
        <f>April!G12</f>
        <v>0</v>
      </c>
      <c r="C12" s="40"/>
      <c r="D12" s="38"/>
      <c r="E12" s="40"/>
      <c r="F12" s="38"/>
      <c r="G12" s="39">
        <f t="shared" si="0"/>
        <v>0</v>
      </c>
      <c r="H12" s="3"/>
      <c r="I12" s="19" t="str">
        <f t="shared" si="1"/>
        <v>OK</v>
      </c>
    </row>
    <row r="13" spans="1:9" x14ac:dyDescent="0.25">
      <c r="A13" s="6" t="s">
        <v>35</v>
      </c>
      <c r="B13" s="38">
        <f>April!G13</f>
        <v>29383.91</v>
      </c>
      <c r="C13" s="40">
        <v>62.27</v>
      </c>
      <c r="D13" s="38"/>
      <c r="E13" s="40"/>
      <c r="F13" s="38"/>
      <c r="G13" s="39">
        <f t="shared" si="0"/>
        <v>29446.18</v>
      </c>
      <c r="H13" s="3"/>
      <c r="I13" s="19" t="str">
        <f t="shared" si="1"/>
        <v>OK</v>
      </c>
    </row>
    <row r="14" spans="1:9" x14ac:dyDescent="0.25">
      <c r="A14" s="6"/>
      <c r="B14" s="38">
        <f>April!G14</f>
        <v>0</v>
      </c>
      <c r="C14" s="40"/>
      <c r="D14" s="38"/>
      <c r="E14" s="40"/>
      <c r="F14" s="38"/>
      <c r="G14" s="39">
        <f t="shared" si="0"/>
        <v>0</v>
      </c>
      <c r="H14" s="3"/>
      <c r="I14" s="19" t="str">
        <f t="shared" si="1"/>
        <v>OK</v>
      </c>
    </row>
    <row r="15" spans="1:9" x14ac:dyDescent="0.25">
      <c r="A15" s="30" t="s">
        <v>8</v>
      </c>
      <c r="B15" s="41">
        <f>SUM(B9:B14)</f>
        <v>1168306.52</v>
      </c>
      <c r="C15" s="41">
        <f t="shared" ref="C15:G15" si="2">SUM(C9:C14)</f>
        <v>143533.30999999997</v>
      </c>
      <c r="D15" s="41">
        <f t="shared" si="2"/>
        <v>0</v>
      </c>
      <c r="E15" s="41">
        <f t="shared" si="2"/>
        <v>130496.97</v>
      </c>
      <c r="F15" s="41">
        <f t="shared" si="2"/>
        <v>0</v>
      </c>
      <c r="G15" s="41">
        <f t="shared" si="2"/>
        <v>1181342.8600000001</v>
      </c>
      <c r="H15" s="10"/>
      <c r="I15" s="19" t="str">
        <f t="shared" si="1"/>
        <v>OK</v>
      </c>
    </row>
    <row r="16" spans="1:9" x14ac:dyDescent="0.25">
      <c r="A16" s="3"/>
      <c r="B16" s="10"/>
      <c r="C16" s="10"/>
      <c r="D16" s="10"/>
      <c r="E16" s="10"/>
      <c r="F16" s="10"/>
      <c r="G16" s="10"/>
      <c r="H16" s="10"/>
      <c r="I16" s="10"/>
    </row>
    <row r="17" spans="1:9" x14ac:dyDescent="0.25">
      <c r="A17" s="3"/>
      <c r="B17" s="50" t="s">
        <v>26</v>
      </c>
      <c r="C17" s="50"/>
      <c r="D17" s="50"/>
      <c r="E17" s="50"/>
      <c r="F17" s="50"/>
      <c r="G17" s="50"/>
      <c r="H17" s="10"/>
      <c r="I17" s="18" t="s">
        <v>7</v>
      </c>
    </row>
    <row r="18" spans="1:9" x14ac:dyDescent="0.25">
      <c r="A18" s="13" t="s">
        <v>9</v>
      </c>
      <c r="B18" s="16">
        <f>April!G19</f>
        <v>314</v>
      </c>
      <c r="C18" s="16">
        <f>-B18</f>
        <v>-314</v>
      </c>
      <c r="D18" s="15"/>
      <c r="E18" s="15"/>
      <c r="F18" s="15"/>
      <c r="G18" s="15"/>
      <c r="H18" s="10"/>
      <c r="I18" s="19" t="str">
        <f>IF(ABS(ROUND((B18+C18),0))&lt;2, "OK", "Doesn't balance")</f>
        <v>OK</v>
      </c>
    </row>
    <row r="19" spans="1:9" x14ac:dyDescent="0.25">
      <c r="A19" s="13" t="s">
        <v>40</v>
      </c>
      <c r="B19" s="15"/>
      <c r="C19" s="5">
        <v>2247.65</v>
      </c>
      <c r="D19" s="15"/>
      <c r="E19" s="15"/>
      <c r="F19" s="15"/>
      <c r="G19" s="5">
        <f>C19</f>
        <v>2247.65</v>
      </c>
      <c r="H19" s="10"/>
      <c r="I19" s="19" t="str">
        <f>IF(ABS(ROUND((C19-G19),0))&lt;2, "OK", "Doesn't balance")</f>
        <v>OK</v>
      </c>
    </row>
    <row r="20" spans="1:9" x14ac:dyDescent="0.25">
      <c r="A20" s="13" t="s">
        <v>43</v>
      </c>
      <c r="B20" s="5">
        <f>April!G21</f>
        <v>-70862.63</v>
      </c>
      <c r="C20" s="15"/>
      <c r="D20" s="15"/>
      <c r="E20" s="5">
        <f>B20</f>
        <v>-70862.63</v>
      </c>
      <c r="F20" s="15"/>
      <c r="G20" s="15"/>
      <c r="H20" s="10"/>
      <c r="I20" s="19" t="str">
        <f>IF(ABS(ROUND((B20-E20),0))&lt;2, "OK", "Doesn't balance")</f>
        <v>OK</v>
      </c>
    </row>
    <row r="21" spans="1:9" x14ac:dyDescent="0.25">
      <c r="A21" s="13" t="s">
        <v>44</v>
      </c>
      <c r="B21" s="15"/>
      <c r="C21" s="15"/>
      <c r="D21" s="15"/>
      <c r="E21" s="5">
        <v>194713.71</v>
      </c>
      <c r="F21" s="15"/>
      <c r="G21" s="5">
        <f>-E21</f>
        <v>-194713.71</v>
      </c>
      <c r="H21" s="10"/>
      <c r="I21" s="19" t="str">
        <f>IF(ABS(ROUND((E21+G21),0))&lt;2, "OK", "Doesn't balance")</f>
        <v>OK</v>
      </c>
    </row>
    <row r="22" spans="1:9" x14ac:dyDescent="0.25">
      <c r="A22" s="13" t="s">
        <v>13</v>
      </c>
      <c r="B22" s="15"/>
      <c r="C22" s="5">
        <v>-141</v>
      </c>
      <c r="D22" s="15"/>
      <c r="E22" s="5">
        <v>-141</v>
      </c>
      <c r="F22" s="15"/>
      <c r="G22" s="15"/>
      <c r="H22" s="10"/>
      <c r="I22" s="19" t="str">
        <f>IF(ABS(ROUND((C22-E22),0))&lt;2, "OK", "Doesn't balance")</f>
        <v>OK</v>
      </c>
    </row>
    <row r="23" spans="1:9" ht="30" x14ac:dyDescent="0.25">
      <c r="A23" s="13" t="s">
        <v>14</v>
      </c>
      <c r="B23" s="15"/>
      <c r="C23" s="5" t="s">
        <v>5</v>
      </c>
      <c r="D23" s="15"/>
      <c r="E23" s="15"/>
      <c r="F23" s="15"/>
      <c r="G23" s="15"/>
      <c r="H23" s="10"/>
      <c r="I23" s="11"/>
    </row>
    <row r="24" spans="1:9" x14ac:dyDescent="0.25">
      <c r="A24" s="13" t="s">
        <v>15</v>
      </c>
      <c r="B24" s="15"/>
      <c r="C24" s="5">
        <v>0</v>
      </c>
      <c r="D24" s="15"/>
      <c r="E24" s="14" t="s">
        <v>5</v>
      </c>
      <c r="F24" s="15"/>
      <c r="G24" s="15"/>
      <c r="H24" s="10"/>
      <c r="I24" s="19" t="e">
        <f>IF(ABS(ROUND((C24-E24),0))&lt;2, "OK", "Doesn't balance")</f>
        <v>#VALUE!</v>
      </c>
    </row>
    <row r="25" spans="1:9" x14ac:dyDescent="0.25">
      <c r="A25" s="13" t="s">
        <v>16</v>
      </c>
      <c r="B25" s="15"/>
      <c r="C25" s="5" t="s">
        <v>6</v>
      </c>
      <c r="D25" s="15"/>
      <c r="E25" s="5" t="s">
        <v>6</v>
      </c>
      <c r="F25" s="15"/>
      <c r="G25" s="15"/>
      <c r="H25" s="10"/>
      <c r="I25" s="19" t="e">
        <f>IF(ABS(ROUND((C25-E25),0))&lt;2, "OK", "Doesn't balance")</f>
        <v>#VALUE!</v>
      </c>
    </row>
    <row r="26" spans="1:9" ht="30" x14ac:dyDescent="0.25">
      <c r="A26" s="13" t="s">
        <v>17</v>
      </c>
      <c r="B26" s="5">
        <f>April!G26</f>
        <v>500</v>
      </c>
      <c r="C26" s="15"/>
      <c r="D26" s="15"/>
      <c r="E26" s="15"/>
      <c r="F26" s="15"/>
      <c r="G26" s="5">
        <f>B26</f>
        <v>500</v>
      </c>
      <c r="H26" s="10"/>
      <c r="I26" s="10"/>
    </row>
    <row r="27" spans="1:9" x14ac:dyDescent="0.25">
      <c r="A27" s="13" t="s">
        <v>27</v>
      </c>
      <c r="B27" s="22" t="s">
        <v>18</v>
      </c>
      <c r="C27" s="22" t="s">
        <v>18</v>
      </c>
      <c r="D27" s="15"/>
      <c r="E27" s="22" t="s">
        <v>18</v>
      </c>
      <c r="F27" s="15"/>
      <c r="G27" s="22" t="s">
        <v>18</v>
      </c>
      <c r="H27" s="10"/>
      <c r="I27" s="10"/>
    </row>
    <row r="28" spans="1:9" x14ac:dyDescent="0.25">
      <c r="A28" s="30" t="s">
        <v>28</v>
      </c>
      <c r="B28" s="21">
        <f t="shared" ref="B28:G28" si="3">SUM(B18:B27)</f>
        <v>-70048.63</v>
      </c>
      <c r="C28" s="21">
        <f t="shared" si="3"/>
        <v>1792.65</v>
      </c>
      <c r="D28" s="23"/>
      <c r="E28" s="21">
        <f t="shared" si="3"/>
        <v>123710.07999999999</v>
      </c>
      <c r="F28" s="24"/>
      <c r="G28" s="21">
        <f t="shared" si="3"/>
        <v>-191966.06</v>
      </c>
      <c r="H28" s="10"/>
      <c r="I28" s="10"/>
    </row>
    <row r="29" spans="1:9" x14ac:dyDescent="0.25">
      <c r="A29" s="3"/>
      <c r="B29" s="10"/>
      <c r="C29" s="10"/>
      <c r="D29" s="10"/>
      <c r="E29" s="10"/>
      <c r="F29" s="10"/>
      <c r="G29" s="10"/>
      <c r="H29" s="10"/>
      <c r="I29" s="10"/>
    </row>
    <row r="30" spans="1:9" x14ac:dyDescent="0.25">
      <c r="A30" s="7"/>
      <c r="B30" s="50" t="s">
        <v>4</v>
      </c>
      <c r="C30" s="50"/>
      <c r="D30" s="51"/>
      <c r="E30" s="50"/>
      <c r="F30" s="50"/>
      <c r="G30" s="50"/>
      <c r="H30" s="1"/>
      <c r="I30" s="10"/>
    </row>
    <row r="31" spans="1:9" ht="90" x14ac:dyDescent="0.25">
      <c r="A31" s="35"/>
      <c r="B31" s="31" t="s">
        <v>33</v>
      </c>
      <c r="C31" s="32" t="s">
        <v>31</v>
      </c>
      <c r="D31" s="33"/>
      <c r="E31" s="34" t="s">
        <v>32</v>
      </c>
      <c r="F31" s="33"/>
      <c r="G31" s="31" t="s">
        <v>34</v>
      </c>
      <c r="H31" s="1"/>
      <c r="I31" s="10"/>
    </row>
    <row r="32" spans="1:9" x14ac:dyDescent="0.25">
      <c r="A32" s="36" t="s">
        <v>25</v>
      </c>
      <c r="B32" s="41">
        <f>April!G32</f>
        <v>1098247.5699999996</v>
      </c>
      <c r="C32" s="26">
        <v>145319</v>
      </c>
      <c r="D32" s="27"/>
      <c r="E32" s="28">
        <v>254200.12</v>
      </c>
      <c r="F32" s="27"/>
      <c r="G32" s="21">
        <f>B32+C32-E32</f>
        <v>989366.4499999996</v>
      </c>
      <c r="H32" s="3"/>
      <c r="I32" s="19" t="str">
        <f t="shared" ref="I32" si="4">IF(ABS(ROUND((B32+C32+D32-E32-F32-G32),0))&lt;2, "OK", "Doesn't balance")</f>
        <v>OK</v>
      </c>
    </row>
    <row r="33" spans="1:9" x14ac:dyDescent="0.25">
      <c r="A33" s="17" t="s">
        <v>24</v>
      </c>
      <c r="B33" s="42">
        <f>B15+B28-B32</f>
        <v>10.320000000530854</v>
      </c>
      <c r="C33" s="45">
        <f>C15+C28-C32</f>
        <v>6.9599999999627471</v>
      </c>
      <c r="D33" s="25"/>
      <c r="E33" s="44">
        <f>E15+E28-E32</f>
        <v>6.9299999999930151</v>
      </c>
      <c r="F33" s="25"/>
      <c r="G33" s="20">
        <f>G15+G28-G32</f>
        <v>10.350000000442378</v>
      </c>
      <c r="H33" s="3"/>
      <c r="I33" s="10"/>
    </row>
  </sheetData>
  <mergeCells count="8">
    <mergeCell ref="B17:G17"/>
    <mergeCell ref="B30:G30"/>
    <mergeCell ref="B6:G6"/>
    <mergeCell ref="A7:A8"/>
    <mergeCell ref="B7:B8"/>
    <mergeCell ref="C7:D7"/>
    <mergeCell ref="E7:F7"/>
    <mergeCell ref="G7:G8"/>
  </mergeCells>
  <dataValidations count="1">
    <dataValidation type="decimal" operator="lessThanOrEqual" allowBlank="1" showErrorMessage="1" errorTitle="Amount must be negative" error="Amount must be entered as a negative amount. " sqref="C18 B20 E20 G21 E22 C22 C25 E25" xr:uid="{65A10781-0CE6-441E-B826-F5D51D913B1A}">
      <formula1>0</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C2B11-A175-412D-BF78-C4C87F8A53ED}">
  <dimension ref="A1:I33"/>
  <sheetViews>
    <sheetView workbookViewId="0">
      <selection activeCell="D3" sqref="D3"/>
    </sheetView>
  </sheetViews>
  <sheetFormatPr defaultRowHeight="15" x14ac:dyDescent="0.25"/>
  <cols>
    <col min="1" max="1" width="32.7109375" customWidth="1"/>
    <col min="2" max="2" width="16.42578125" customWidth="1"/>
    <col min="3" max="6" width="14.85546875" customWidth="1"/>
    <col min="7" max="7" width="17" customWidth="1"/>
    <col min="8" max="8" width="15.7109375" customWidth="1"/>
    <col min="9" max="9" width="15.42578125" customWidth="1"/>
  </cols>
  <sheetData>
    <row r="1" spans="1:9" x14ac:dyDescent="0.25">
      <c r="A1" s="8" t="s">
        <v>46</v>
      </c>
      <c r="B1" s="8"/>
      <c r="C1" s="11"/>
      <c r="D1" s="9" t="s">
        <v>47</v>
      </c>
      <c r="E1" s="11"/>
      <c r="F1" s="11"/>
      <c r="G1" s="8"/>
      <c r="H1" s="10"/>
      <c r="I1" s="10"/>
    </row>
    <row r="2" spans="1:9" x14ac:dyDescent="0.25">
      <c r="A2" s="8"/>
      <c r="B2" s="8"/>
      <c r="C2" s="11"/>
      <c r="D2" s="12" t="s">
        <v>1</v>
      </c>
      <c r="E2" s="11"/>
      <c r="F2" s="11"/>
      <c r="G2" s="8"/>
      <c r="H2" s="10"/>
      <c r="I2" s="10"/>
    </row>
    <row r="3" spans="1:9" x14ac:dyDescent="0.25">
      <c r="A3" s="8"/>
      <c r="B3" s="8"/>
      <c r="C3" s="11"/>
      <c r="D3" s="12" t="s">
        <v>63</v>
      </c>
      <c r="E3" s="11"/>
      <c r="F3" s="11"/>
      <c r="G3" s="8"/>
      <c r="H3" s="10"/>
      <c r="I3" s="10"/>
    </row>
    <row r="4" spans="1:9" x14ac:dyDescent="0.25">
      <c r="A4" s="8"/>
      <c r="B4" s="8"/>
      <c r="C4" s="8"/>
      <c r="D4" s="8"/>
      <c r="E4" s="8"/>
      <c r="F4" s="8"/>
      <c r="G4" s="8"/>
      <c r="H4" s="10"/>
      <c r="I4" s="10"/>
    </row>
    <row r="5" spans="1:9" x14ac:dyDescent="0.25">
      <c r="A5" s="8"/>
      <c r="B5" s="8"/>
      <c r="C5" s="8"/>
      <c r="D5" s="8"/>
      <c r="E5" s="8"/>
      <c r="F5" s="8"/>
      <c r="G5" s="8"/>
      <c r="H5" s="10"/>
      <c r="I5" s="10"/>
    </row>
    <row r="6" spans="1:9" x14ac:dyDescent="0.25">
      <c r="A6" s="2"/>
      <c r="B6" s="52" t="s">
        <v>0</v>
      </c>
      <c r="C6" s="52"/>
      <c r="D6" s="52"/>
      <c r="E6" s="52"/>
      <c r="F6" s="52"/>
      <c r="G6" s="52"/>
      <c r="H6" s="1"/>
      <c r="I6" s="10"/>
    </row>
    <row r="7" spans="1:9" x14ac:dyDescent="0.25">
      <c r="A7" s="53" t="s">
        <v>23</v>
      </c>
      <c r="B7" s="55" t="s">
        <v>22</v>
      </c>
      <c r="C7" s="56" t="s">
        <v>29</v>
      </c>
      <c r="D7" s="56"/>
      <c r="E7" s="56" t="s">
        <v>30</v>
      </c>
      <c r="F7" s="56"/>
      <c r="G7" s="55" t="s">
        <v>20</v>
      </c>
      <c r="H7" s="1"/>
      <c r="I7" s="10"/>
    </row>
    <row r="8" spans="1:9" ht="45" x14ac:dyDescent="0.25">
      <c r="A8" s="54"/>
      <c r="B8" s="55"/>
      <c r="C8" s="37" t="s">
        <v>21</v>
      </c>
      <c r="D8" s="37" t="s">
        <v>2</v>
      </c>
      <c r="E8" s="37" t="s">
        <v>19</v>
      </c>
      <c r="F8" s="37" t="s">
        <v>3</v>
      </c>
      <c r="G8" s="55"/>
      <c r="H8" s="3"/>
      <c r="I8" s="18" t="s">
        <v>7</v>
      </c>
    </row>
    <row r="9" spans="1:9" x14ac:dyDescent="0.25">
      <c r="A9" s="6" t="s">
        <v>48</v>
      </c>
      <c r="B9" s="38">
        <f>May!G9</f>
        <v>439056.12000000011</v>
      </c>
      <c r="C9" s="38">
        <v>374831.74</v>
      </c>
      <c r="D9" s="38"/>
      <c r="E9" s="38">
        <v>358574.31</v>
      </c>
      <c r="F9" s="38"/>
      <c r="G9" s="39">
        <f>B9+C9+D9-E9-F9</f>
        <v>455313.5500000001</v>
      </c>
      <c r="H9" s="4"/>
      <c r="I9" s="19" t="str">
        <f>IF(ABS(ROUND((B9+C9+D9-E9-F9-G9),0))&lt;2, "OK", "Doesn't balance")</f>
        <v>OK</v>
      </c>
    </row>
    <row r="10" spans="1:9" x14ac:dyDescent="0.25">
      <c r="A10" s="6"/>
      <c r="B10" s="38">
        <f>May!G10</f>
        <v>0</v>
      </c>
      <c r="C10" s="40"/>
      <c r="D10" s="38"/>
      <c r="E10" s="40"/>
      <c r="F10" s="38"/>
      <c r="G10" s="39">
        <f t="shared" ref="G10:G14" si="0">B10+C10+D10-E10-F10</f>
        <v>0</v>
      </c>
      <c r="H10" s="3"/>
      <c r="I10" s="19" t="str">
        <f t="shared" ref="I10:I15" si="1">IF(ABS(ROUND((B10+C10+D10-E10-F10-G10),0))&lt;2, "OK", "Doesn't balance")</f>
        <v>OK</v>
      </c>
    </row>
    <row r="11" spans="1:9" x14ac:dyDescent="0.25">
      <c r="A11" s="6" t="s">
        <v>49</v>
      </c>
      <c r="B11" s="38">
        <f>May!G11</f>
        <v>712840.56</v>
      </c>
      <c r="C11" s="40">
        <v>87.89</v>
      </c>
      <c r="D11" s="38"/>
      <c r="E11" s="40"/>
      <c r="F11" s="38"/>
      <c r="G11" s="39">
        <f t="shared" si="0"/>
        <v>712928.45000000007</v>
      </c>
      <c r="H11" s="3"/>
      <c r="I11" s="19" t="str">
        <f t="shared" si="1"/>
        <v>OK</v>
      </c>
    </row>
    <row r="12" spans="1:9" x14ac:dyDescent="0.25">
      <c r="A12" s="6" t="s">
        <v>50</v>
      </c>
      <c r="B12" s="38">
        <f>May!G12</f>
        <v>0</v>
      </c>
      <c r="C12" s="40"/>
      <c r="D12" s="38"/>
      <c r="E12" s="40"/>
      <c r="F12" s="38"/>
      <c r="G12" s="39">
        <f t="shared" si="0"/>
        <v>0</v>
      </c>
      <c r="H12" s="3"/>
      <c r="I12" s="19" t="str">
        <f t="shared" si="1"/>
        <v>OK</v>
      </c>
    </row>
    <row r="13" spans="1:9" x14ac:dyDescent="0.25">
      <c r="A13" s="6" t="s">
        <v>35</v>
      </c>
      <c r="B13" s="38">
        <f>May!G13</f>
        <v>29446.18</v>
      </c>
      <c r="C13" s="40">
        <v>60.65</v>
      </c>
      <c r="D13" s="38"/>
      <c r="E13" s="40"/>
      <c r="F13" s="38"/>
      <c r="G13" s="39">
        <f t="shared" si="0"/>
        <v>29506.83</v>
      </c>
      <c r="H13" s="3"/>
      <c r="I13" s="19" t="str">
        <f t="shared" si="1"/>
        <v>OK</v>
      </c>
    </row>
    <row r="14" spans="1:9" x14ac:dyDescent="0.25">
      <c r="A14" s="6"/>
      <c r="B14" s="38">
        <f>May!G14</f>
        <v>0</v>
      </c>
      <c r="C14" s="40"/>
      <c r="D14" s="38"/>
      <c r="E14" s="40"/>
      <c r="F14" s="38"/>
      <c r="G14" s="39">
        <f t="shared" si="0"/>
        <v>0</v>
      </c>
      <c r="H14" s="3"/>
      <c r="I14" s="19" t="str">
        <f t="shared" si="1"/>
        <v>OK</v>
      </c>
    </row>
    <row r="15" spans="1:9" x14ac:dyDescent="0.25">
      <c r="A15" s="30" t="s">
        <v>8</v>
      </c>
      <c r="B15" s="41">
        <f>SUM(B9:B14)</f>
        <v>1181342.8600000001</v>
      </c>
      <c r="C15" s="41">
        <f t="shared" ref="C15:G15" si="2">SUM(C9:C14)</f>
        <v>374980.28</v>
      </c>
      <c r="D15" s="41">
        <f t="shared" si="2"/>
        <v>0</v>
      </c>
      <c r="E15" s="41">
        <f t="shared" si="2"/>
        <v>358574.31</v>
      </c>
      <c r="F15" s="41">
        <f t="shared" si="2"/>
        <v>0</v>
      </c>
      <c r="G15" s="41">
        <f t="shared" si="2"/>
        <v>1197748.8300000003</v>
      </c>
      <c r="H15" s="10"/>
      <c r="I15" s="19" t="str">
        <f t="shared" si="1"/>
        <v>OK</v>
      </c>
    </row>
    <row r="16" spans="1:9" x14ac:dyDescent="0.25">
      <c r="A16" s="3"/>
      <c r="B16" s="10"/>
      <c r="C16" s="10"/>
      <c r="D16" s="10"/>
      <c r="E16" s="10"/>
      <c r="F16" s="10"/>
      <c r="G16" s="10"/>
      <c r="H16" s="10"/>
      <c r="I16" s="10"/>
    </row>
    <row r="17" spans="1:9" x14ac:dyDescent="0.25">
      <c r="A17" s="3"/>
      <c r="B17" s="50" t="s">
        <v>26</v>
      </c>
      <c r="C17" s="50"/>
      <c r="D17" s="50"/>
      <c r="E17" s="50"/>
      <c r="F17" s="50"/>
      <c r="G17" s="50"/>
      <c r="H17" s="10"/>
      <c r="I17" s="18" t="s">
        <v>7</v>
      </c>
    </row>
    <row r="18" spans="1:9" x14ac:dyDescent="0.25">
      <c r="A18" s="13" t="s">
        <v>9</v>
      </c>
      <c r="B18" s="16">
        <f>May!G19</f>
        <v>2247.65</v>
      </c>
      <c r="C18" s="16">
        <f>-B18</f>
        <v>-2247.65</v>
      </c>
      <c r="D18" s="15"/>
      <c r="E18" s="15"/>
      <c r="F18" s="15"/>
      <c r="G18" s="15"/>
      <c r="H18" s="10"/>
      <c r="I18" s="19" t="str">
        <f>IF(ABS(ROUND((B18+C18),0))&lt;2, "OK", "Doesn't balance")</f>
        <v>OK</v>
      </c>
    </row>
    <row r="19" spans="1:9" x14ac:dyDescent="0.25">
      <c r="A19" s="13" t="s">
        <v>40</v>
      </c>
      <c r="B19" s="15"/>
      <c r="C19" s="5">
        <v>2110</v>
      </c>
      <c r="D19" s="15"/>
      <c r="E19" s="15"/>
      <c r="F19" s="15"/>
      <c r="G19" s="5">
        <f>C19</f>
        <v>2110</v>
      </c>
      <c r="H19" s="10"/>
      <c r="I19" s="19" t="str">
        <f>IF(ABS(ROUND((C19-G19),0))&lt;2, "OK", "Doesn't balance")</f>
        <v>OK</v>
      </c>
    </row>
    <row r="20" spans="1:9" x14ac:dyDescent="0.25">
      <c r="A20" s="13" t="s">
        <v>43</v>
      </c>
      <c r="B20" s="5">
        <f>May!G21</f>
        <v>-194713.71</v>
      </c>
      <c r="C20" s="15"/>
      <c r="D20" s="15"/>
      <c r="E20" s="5">
        <f>B20</f>
        <v>-194713.71</v>
      </c>
      <c r="F20" s="15"/>
      <c r="G20" s="15"/>
      <c r="H20" s="10"/>
      <c r="I20" s="19" t="str">
        <f>IF(ABS(ROUND((B20-E20),0))&lt;2, "OK", "Doesn't balance")</f>
        <v>OK</v>
      </c>
    </row>
    <row r="21" spans="1:9" x14ac:dyDescent="0.25">
      <c r="A21" s="13" t="s">
        <v>45</v>
      </c>
      <c r="B21" s="15"/>
      <c r="C21" s="15"/>
      <c r="D21" s="15"/>
      <c r="E21" s="5">
        <v>70053</v>
      </c>
      <c r="F21" s="15"/>
      <c r="G21" s="5">
        <f>-E21</f>
        <v>-70053</v>
      </c>
      <c r="H21" s="10"/>
      <c r="I21" s="19" t="str">
        <f>IF(ABS(ROUND((E21+G21),0))&lt;2, "OK", "Doesn't balance")</f>
        <v>OK</v>
      </c>
    </row>
    <row r="22" spans="1:9" x14ac:dyDescent="0.25">
      <c r="A22" s="13" t="s">
        <v>13</v>
      </c>
      <c r="B22" s="15"/>
      <c r="C22" s="5">
        <v>-175.53</v>
      </c>
      <c r="D22" s="15"/>
      <c r="E22" s="5">
        <v>-175.53</v>
      </c>
      <c r="F22" s="15"/>
      <c r="G22" s="15"/>
      <c r="H22" s="10"/>
      <c r="I22" s="19" t="str">
        <f>IF(ABS(ROUND((C22-E22),0))&lt;2, "OK", "Doesn't balance")</f>
        <v>OK</v>
      </c>
    </row>
    <row r="23" spans="1:9" ht="30" x14ac:dyDescent="0.25">
      <c r="A23" s="13" t="s">
        <v>14</v>
      </c>
      <c r="B23" s="15"/>
      <c r="C23" s="5" t="s">
        <v>5</v>
      </c>
      <c r="D23" s="15"/>
      <c r="E23" s="15"/>
      <c r="F23" s="15"/>
      <c r="G23" s="15"/>
      <c r="H23" s="10"/>
      <c r="I23" s="11"/>
    </row>
    <row r="24" spans="1:9" x14ac:dyDescent="0.25">
      <c r="A24" s="13" t="s">
        <v>15</v>
      </c>
      <c r="B24" s="15"/>
      <c r="C24" s="5">
        <v>0</v>
      </c>
      <c r="D24" s="15"/>
      <c r="E24" s="14" t="s">
        <v>5</v>
      </c>
      <c r="F24" s="15"/>
      <c r="G24" s="15"/>
      <c r="H24" s="10"/>
      <c r="I24" s="19" t="e">
        <f>IF(ABS(ROUND((C24-E24),0))&lt;2, "OK", "Doesn't balance")</f>
        <v>#VALUE!</v>
      </c>
    </row>
    <row r="25" spans="1:9" x14ac:dyDescent="0.25">
      <c r="A25" s="13" t="s">
        <v>16</v>
      </c>
      <c r="B25" s="15"/>
      <c r="C25" s="5" t="s">
        <v>6</v>
      </c>
      <c r="D25" s="15"/>
      <c r="E25" s="5" t="s">
        <v>6</v>
      </c>
      <c r="F25" s="15"/>
      <c r="G25" s="15"/>
      <c r="H25" s="10"/>
      <c r="I25" s="19" t="e">
        <f>IF(ABS(ROUND((C25-E25),0))&lt;2, "OK", "Doesn't balance")</f>
        <v>#VALUE!</v>
      </c>
    </row>
    <row r="26" spans="1:9" ht="30" x14ac:dyDescent="0.25">
      <c r="A26" s="13" t="s">
        <v>17</v>
      </c>
      <c r="B26" s="5">
        <f>May!G26</f>
        <v>500</v>
      </c>
      <c r="C26" s="15"/>
      <c r="D26" s="15"/>
      <c r="E26" s="15"/>
      <c r="F26" s="15"/>
      <c r="G26" s="5">
        <f>B26</f>
        <v>500</v>
      </c>
      <c r="H26" s="10"/>
      <c r="I26" s="10"/>
    </row>
    <row r="27" spans="1:9" x14ac:dyDescent="0.25">
      <c r="A27" s="13" t="s">
        <v>27</v>
      </c>
      <c r="B27" s="22" t="s">
        <v>18</v>
      </c>
      <c r="C27" s="22" t="s">
        <v>18</v>
      </c>
      <c r="D27" s="15"/>
      <c r="E27" s="22" t="s">
        <v>18</v>
      </c>
      <c r="F27" s="15"/>
      <c r="G27" s="22" t="s">
        <v>18</v>
      </c>
      <c r="H27" s="10"/>
      <c r="I27" s="10"/>
    </row>
    <row r="28" spans="1:9" x14ac:dyDescent="0.25">
      <c r="A28" s="30" t="s">
        <v>28</v>
      </c>
      <c r="B28" s="21">
        <f t="shared" ref="B28:G28" si="3">SUM(B18:B27)</f>
        <v>-191966.06</v>
      </c>
      <c r="C28" s="21">
        <f t="shared" si="3"/>
        <v>-313.18000000000006</v>
      </c>
      <c r="D28" s="23"/>
      <c r="E28" s="21">
        <f t="shared" si="3"/>
        <v>-124836.23999999999</v>
      </c>
      <c r="F28" s="24"/>
      <c r="G28" s="21">
        <f t="shared" si="3"/>
        <v>-67443</v>
      </c>
      <c r="H28" s="10"/>
      <c r="I28" s="10"/>
    </row>
    <row r="29" spans="1:9" x14ac:dyDescent="0.25">
      <c r="A29" s="3"/>
      <c r="B29" s="10"/>
      <c r="C29" s="10"/>
      <c r="D29" s="10"/>
      <c r="E29" s="10"/>
      <c r="F29" s="10"/>
      <c r="G29" s="10"/>
      <c r="H29" s="10"/>
      <c r="I29" s="10"/>
    </row>
    <row r="30" spans="1:9" x14ac:dyDescent="0.25">
      <c r="A30" s="7"/>
      <c r="B30" s="50" t="s">
        <v>4</v>
      </c>
      <c r="C30" s="50"/>
      <c r="D30" s="51"/>
      <c r="E30" s="50"/>
      <c r="F30" s="50"/>
      <c r="G30" s="50"/>
      <c r="H30" s="1"/>
      <c r="I30" s="10"/>
    </row>
    <row r="31" spans="1:9" ht="90" x14ac:dyDescent="0.25">
      <c r="A31" s="35"/>
      <c r="B31" s="31" t="s">
        <v>33</v>
      </c>
      <c r="C31" s="32" t="s">
        <v>31</v>
      </c>
      <c r="D31" s="33"/>
      <c r="E31" s="34" t="s">
        <v>32</v>
      </c>
      <c r="F31" s="33"/>
      <c r="G31" s="31" t="s">
        <v>34</v>
      </c>
      <c r="H31" s="1"/>
      <c r="I31" s="10"/>
    </row>
    <row r="32" spans="1:9" x14ac:dyDescent="0.25">
      <c r="A32" s="36" t="s">
        <v>25</v>
      </c>
      <c r="B32" s="41">
        <f>May!G32</f>
        <v>989366.4499999996</v>
      </c>
      <c r="C32" s="26">
        <v>374663.56</v>
      </c>
      <c r="D32" s="27"/>
      <c r="E32" s="28">
        <v>233725.71</v>
      </c>
      <c r="F32" s="27"/>
      <c r="G32" s="21">
        <f>B32+C32-E32</f>
        <v>1130304.2999999996</v>
      </c>
      <c r="H32" s="3"/>
      <c r="I32" s="19" t="str">
        <f t="shared" ref="I32" si="4">IF(ABS(ROUND((B32+C32+D32-E32-F32-G32),0))&lt;2, "OK", "Doesn't balance")</f>
        <v>OK</v>
      </c>
    </row>
    <row r="33" spans="1:9" x14ac:dyDescent="0.25">
      <c r="A33" s="17" t="s">
        <v>24</v>
      </c>
      <c r="B33" s="42">
        <f>B15+B28-B32</f>
        <v>10.350000000442378</v>
      </c>
      <c r="C33" s="45">
        <f>C15+C28-C32</f>
        <v>3.5400000000372529</v>
      </c>
      <c r="D33" s="25"/>
      <c r="E33" s="44">
        <f>E15+E28-E32</f>
        <v>12.360000000015134</v>
      </c>
      <c r="F33" s="25"/>
      <c r="G33" s="20">
        <f>G15+G28-G32</f>
        <v>1.5300000007264316</v>
      </c>
      <c r="H33" s="3"/>
      <c r="I33" s="10"/>
    </row>
  </sheetData>
  <mergeCells count="8">
    <mergeCell ref="B17:G17"/>
    <mergeCell ref="B30:G30"/>
    <mergeCell ref="B6:G6"/>
    <mergeCell ref="A7:A8"/>
    <mergeCell ref="B7:B8"/>
    <mergeCell ref="C7:D7"/>
    <mergeCell ref="E7:F7"/>
    <mergeCell ref="G7:G8"/>
  </mergeCells>
  <dataValidations count="1">
    <dataValidation type="decimal" operator="lessThanOrEqual" allowBlank="1" showErrorMessage="1" errorTitle="Amount must be negative" error="Amount must be entered as a negative amount. " sqref="C18 B20 E20 G21 E22 C22 C25 E25" xr:uid="{919ABB15-0B82-47C9-AD0D-25CD9BCDE9AB}">
      <formula1>0</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CBB95-F5F8-4426-BB8A-79DE4E19E9C2}">
  <dimension ref="A1:I33"/>
  <sheetViews>
    <sheetView workbookViewId="0">
      <selection activeCell="D3" sqref="D3"/>
    </sheetView>
  </sheetViews>
  <sheetFormatPr defaultRowHeight="15" x14ac:dyDescent="0.25"/>
  <cols>
    <col min="1" max="1" width="32.7109375" customWidth="1"/>
    <col min="2" max="2" width="16.42578125" customWidth="1"/>
    <col min="3" max="6" width="14.85546875" customWidth="1"/>
    <col min="7" max="7" width="17" customWidth="1"/>
    <col min="8" max="8" width="15.7109375" customWidth="1"/>
    <col min="9" max="9" width="15.42578125" customWidth="1"/>
  </cols>
  <sheetData>
    <row r="1" spans="1:9" x14ac:dyDescent="0.25">
      <c r="A1" s="8" t="s">
        <v>46</v>
      </c>
      <c r="B1" s="8"/>
      <c r="C1" s="11"/>
      <c r="D1" s="9" t="s">
        <v>47</v>
      </c>
      <c r="E1" s="11"/>
      <c r="F1" s="11"/>
      <c r="G1" s="8"/>
      <c r="H1" s="10"/>
      <c r="I1" s="10"/>
    </row>
    <row r="2" spans="1:9" x14ac:dyDescent="0.25">
      <c r="A2" s="8"/>
      <c r="B2" s="8"/>
      <c r="C2" s="11"/>
      <c r="D2" s="12" t="s">
        <v>1</v>
      </c>
      <c r="E2" s="11"/>
      <c r="F2" s="11"/>
      <c r="G2" s="8"/>
      <c r="H2" s="10"/>
      <c r="I2" s="10"/>
    </row>
    <row r="3" spans="1:9" x14ac:dyDescent="0.25">
      <c r="A3" s="8"/>
      <c r="B3" s="8"/>
      <c r="C3" s="11"/>
      <c r="D3" s="12" t="s">
        <v>64</v>
      </c>
      <c r="E3" s="11"/>
      <c r="F3" s="11"/>
      <c r="G3" s="8"/>
      <c r="H3" s="10"/>
      <c r="I3" s="10"/>
    </row>
    <row r="4" spans="1:9" x14ac:dyDescent="0.25">
      <c r="A4" s="8"/>
      <c r="B4" s="8"/>
      <c r="C4" s="8"/>
      <c r="D4" s="8"/>
      <c r="E4" s="8"/>
      <c r="F4" s="8"/>
      <c r="G4" s="8"/>
      <c r="H4" s="10"/>
      <c r="I4" s="10"/>
    </row>
    <row r="5" spans="1:9" x14ac:dyDescent="0.25">
      <c r="A5" s="8"/>
      <c r="B5" s="8"/>
      <c r="C5" s="8"/>
      <c r="D5" s="8"/>
      <c r="E5" s="8"/>
      <c r="F5" s="8"/>
      <c r="G5" s="8"/>
      <c r="H5" s="10"/>
      <c r="I5" s="10"/>
    </row>
    <row r="6" spans="1:9" x14ac:dyDescent="0.25">
      <c r="A6" s="2"/>
      <c r="B6" s="52" t="s">
        <v>0</v>
      </c>
      <c r="C6" s="52"/>
      <c r="D6" s="52"/>
      <c r="E6" s="52"/>
      <c r="F6" s="52"/>
      <c r="G6" s="52"/>
      <c r="H6" s="1"/>
      <c r="I6" s="10"/>
    </row>
    <row r="7" spans="1:9" x14ac:dyDescent="0.25">
      <c r="A7" s="53" t="s">
        <v>23</v>
      </c>
      <c r="B7" s="55" t="s">
        <v>22</v>
      </c>
      <c r="C7" s="56" t="s">
        <v>29</v>
      </c>
      <c r="D7" s="56"/>
      <c r="E7" s="56" t="s">
        <v>30</v>
      </c>
      <c r="F7" s="56"/>
      <c r="G7" s="55" t="s">
        <v>20</v>
      </c>
      <c r="H7" s="1"/>
      <c r="I7" s="10"/>
    </row>
    <row r="8" spans="1:9" ht="45" x14ac:dyDescent="0.25">
      <c r="A8" s="54"/>
      <c r="B8" s="55"/>
      <c r="C8" s="37" t="s">
        <v>21</v>
      </c>
      <c r="D8" s="37" t="s">
        <v>2</v>
      </c>
      <c r="E8" s="37" t="s">
        <v>19</v>
      </c>
      <c r="F8" s="37" t="s">
        <v>3</v>
      </c>
      <c r="G8" s="55"/>
      <c r="H8" s="3"/>
      <c r="I8" s="18" t="s">
        <v>7</v>
      </c>
    </row>
    <row r="9" spans="1:9" x14ac:dyDescent="0.25">
      <c r="A9" s="6" t="s">
        <v>48</v>
      </c>
      <c r="B9" s="38">
        <f>June!G9</f>
        <v>455313.5500000001</v>
      </c>
      <c r="C9" s="38">
        <v>754258.87</v>
      </c>
      <c r="D9" s="38"/>
      <c r="E9" s="38">
        <v>730174.09</v>
      </c>
      <c r="F9" s="38"/>
      <c r="G9" s="39">
        <f>B9+C9+D9-E9-F9</f>
        <v>479398.33000000019</v>
      </c>
      <c r="H9" s="4"/>
      <c r="I9" s="19" t="str">
        <f>IF(ABS(ROUND((B9+C9+D9-E9-F9-G9),0))&lt;2, "OK", "Doesn't balance")</f>
        <v>OK</v>
      </c>
    </row>
    <row r="10" spans="1:9" x14ac:dyDescent="0.25">
      <c r="A10" s="6"/>
      <c r="B10" s="38">
        <f>June!G10</f>
        <v>0</v>
      </c>
      <c r="C10" s="40"/>
      <c r="D10" s="38"/>
      <c r="E10" s="40"/>
      <c r="F10" s="38"/>
      <c r="G10" s="39">
        <f t="shared" ref="G10:G14" si="0">B10+C10+D10-E10-F10</f>
        <v>0</v>
      </c>
      <c r="H10" s="3"/>
      <c r="I10" s="19" t="str">
        <f t="shared" ref="I10:I15" si="1">IF(ABS(ROUND((B10+C10+D10-E10-F10-G10),0))&lt;2, "OK", "Doesn't balance")</f>
        <v>OK</v>
      </c>
    </row>
    <row r="11" spans="1:9" x14ac:dyDescent="0.25">
      <c r="A11" s="6" t="s">
        <v>49</v>
      </c>
      <c r="B11" s="38">
        <f>June!G11</f>
        <v>712928.45000000007</v>
      </c>
      <c r="C11" s="40">
        <v>90.82</v>
      </c>
      <c r="D11" s="38"/>
      <c r="E11" s="40"/>
      <c r="F11" s="38"/>
      <c r="G11" s="39">
        <f t="shared" si="0"/>
        <v>713019.27</v>
      </c>
      <c r="H11" s="3"/>
      <c r="I11" s="19" t="str">
        <f t="shared" si="1"/>
        <v>OK</v>
      </c>
    </row>
    <row r="12" spans="1:9" x14ac:dyDescent="0.25">
      <c r="A12" s="6" t="s">
        <v>50</v>
      </c>
      <c r="B12" s="38">
        <f>June!G12</f>
        <v>0</v>
      </c>
      <c r="C12" s="40"/>
      <c r="D12" s="38"/>
      <c r="E12" s="40"/>
      <c r="F12" s="38"/>
      <c r="G12" s="39">
        <f t="shared" si="0"/>
        <v>0</v>
      </c>
      <c r="H12" s="3"/>
      <c r="I12" s="19" t="str">
        <f t="shared" si="1"/>
        <v>OK</v>
      </c>
    </row>
    <row r="13" spans="1:9" x14ac:dyDescent="0.25">
      <c r="A13" s="6" t="s">
        <v>35</v>
      </c>
      <c r="B13" s="38">
        <f>June!G13</f>
        <v>29506.83</v>
      </c>
      <c r="C13" s="40">
        <v>62.09</v>
      </c>
      <c r="D13" s="38"/>
      <c r="E13" s="40"/>
      <c r="F13" s="38"/>
      <c r="G13" s="39">
        <f t="shared" si="0"/>
        <v>29568.920000000002</v>
      </c>
      <c r="H13" s="3"/>
      <c r="I13" s="19" t="str">
        <f t="shared" si="1"/>
        <v>OK</v>
      </c>
    </row>
    <row r="14" spans="1:9" x14ac:dyDescent="0.25">
      <c r="A14" s="6"/>
      <c r="B14" s="38">
        <f>June!G14</f>
        <v>0</v>
      </c>
      <c r="C14" s="40"/>
      <c r="D14" s="38"/>
      <c r="E14" s="40"/>
      <c r="F14" s="38"/>
      <c r="G14" s="39">
        <f t="shared" si="0"/>
        <v>0</v>
      </c>
      <c r="H14" s="3"/>
      <c r="I14" s="19" t="str">
        <f t="shared" si="1"/>
        <v>OK</v>
      </c>
    </row>
    <row r="15" spans="1:9" x14ac:dyDescent="0.25">
      <c r="A15" s="30" t="s">
        <v>8</v>
      </c>
      <c r="B15" s="41">
        <f>SUM(B9:B14)</f>
        <v>1197748.8300000003</v>
      </c>
      <c r="C15" s="41">
        <f t="shared" ref="C15:G15" si="2">SUM(C9:C14)</f>
        <v>754411.77999999991</v>
      </c>
      <c r="D15" s="41">
        <f t="shared" si="2"/>
        <v>0</v>
      </c>
      <c r="E15" s="41">
        <f t="shared" si="2"/>
        <v>730174.09</v>
      </c>
      <c r="F15" s="41">
        <f t="shared" si="2"/>
        <v>0</v>
      </c>
      <c r="G15" s="41">
        <f t="shared" si="2"/>
        <v>1221986.52</v>
      </c>
      <c r="H15" s="10"/>
      <c r="I15" s="19" t="str">
        <f t="shared" si="1"/>
        <v>OK</v>
      </c>
    </row>
    <row r="16" spans="1:9" x14ac:dyDescent="0.25">
      <c r="A16" s="3"/>
      <c r="B16" s="10"/>
      <c r="C16" s="10"/>
      <c r="D16" s="10"/>
      <c r="E16" s="10"/>
      <c r="F16" s="10"/>
      <c r="G16" s="10"/>
      <c r="H16" s="10"/>
      <c r="I16" s="10"/>
    </row>
    <row r="17" spans="1:9" x14ac:dyDescent="0.25">
      <c r="A17" s="3"/>
      <c r="B17" s="50" t="s">
        <v>26</v>
      </c>
      <c r="C17" s="50"/>
      <c r="D17" s="50"/>
      <c r="E17" s="50"/>
      <c r="F17" s="50"/>
      <c r="G17" s="50"/>
      <c r="H17" s="10"/>
      <c r="I17" s="18" t="s">
        <v>7</v>
      </c>
    </row>
    <row r="18" spans="1:9" x14ac:dyDescent="0.25">
      <c r="A18" s="13" t="s">
        <v>9</v>
      </c>
      <c r="B18" s="16">
        <f>June!G19</f>
        <v>2110</v>
      </c>
      <c r="C18" s="16">
        <f>-B18</f>
        <v>-2110</v>
      </c>
      <c r="D18" s="15"/>
      <c r="E18" s="15"/>
      <c r="F18" s="15"/>
      <c r="G18" s="15"/>
      <c r="H18" s="10"/>
      <c r="I18" s="19" t="str">
        <f>IF(ABS(ROUND((B18+C18),0))&lt;2, "OK", "Doesn't balance")</f>
        <v>OK</v>
      </c>
    </row>
    <row r="19" spans="1:9" x14ac:dyDescent="0.25">
      <c r="A19" s="13" t="s">
        <v>40</v>
      </c>
      <c r="B19" s="15"/>
      <c r="C19" s="5">
        <v>715.84</v>
      </c>
      <c r="D19" s="15"/>
      <c r="E19" s="15"/>
      <c r="F19" s="15"/>
      <c r="G19" s="5">
        <v>716</v>
      </c>
      <c r="H19" s="10"/>
      <c r="I19" s="19" t="str">
        <f>IF(ABS(ROUND((C19-G19),0))&lt;2, "OK", "Doesn't balance")</f>
        <v>OK</v>
      </c>
    </row>
    <row r="20" spans="1:9" x14ac:dyDescent="0.25">
      <c r="A20" s="13" t="s">
        <v>43</v>
      </c>
      <c r="B20" s="5">
        <f>June!G21</f>
        <v>-70053</v>
      </c>
      <c r="C20" s="15"/>
      <c r="D20" s="15"/>
      <c r="E20" s="5">
        <f>B20</f>
        <v>-70053</v>
      </c>
      <c r="F20" s="15"/>
      <c r="G20" s="15"/>
      <c r="H20" s="10"/>
      <c r="I20" s="19" t="str">
        <f>IF(ABS(ROUND((B20-E20),0))&lt;2, "OK", "Doesn't balance")</f>
        <v>OK</v>
      </c>
    </row>
    <row r="21" spans="1:9" x14ac:dyDescent="0.25">
      <c r="A21" s="13" t="s">
        <v>42</v>
      </c>
      <c r="B21" s="15"/>
      <c r="C21" s="15"/>
      <c r="D21" s="15"/>
      <c r="E21" s="5">
        <v>79629.05</v>
      </c>
      <c r="F21" s="15"/>
      <c r="G21" s="5">
        <f>-E21</f>
        <v>-79629.05</v>
      </c>
      <c r="H21" s="10"/>
      <c r="I21" s="19" t="str">
        <f>IF(ABS(ROUND((E21+G21),0))&lt;2, "OK", "Doesn't balance")</f>
        <v>OK</v>
      </c>
    </row>
    <row r="22" spans="1:9" x14ac:dyDescent="0.25">
      <c r="A22" s="13" t="s">
        <v>13</v>
      </c>
      <c r="B22" s="15"/>
      <c r="C22" s="5">
        <v>-169</v>
      </c>
      <c r="D22" s="15"/>
      <c r="E22" s="5">
        <v>-169</v>
      </c>
      <c r="F22" s="15"/>
      <c r="G22" s="15"/>
      <c r="H22" s="10"/>
      <c r="I22" s="19" t="str">
        <f>IF(ABS(ROUND((C22-E22),0))&lt;2, "OK", "Doesn't balance")</f>
        <v>OK</v>
      </c>
    </row>
    <row r="23" spans="1:9" ht="30" x14ac:dyDescent="0.25">
      <c r="A23" s="13" t="s">
        <v>14</v>
      </c>
      <c r="B23" s="15"/>
      <c r="C23" s="5" t="s">
        <v>5</v>
      </c>
      <c r="D23" s="15"/>
      <c r="E23" s="15"/>
      <c r="F23" s="15"/>
      <c r="G23" s="15"/>
      <c r="H23" s="10"/>
      <c r="I23" s="11"/>
    </row>
    <row r="24" spans="1:9" x14ac:dyDescent="0.25">
      <c r="A24" s="13" t="s">
        <v>15</v>
      </c>
      <c r="B24" s="15"/>
      <c r="C24" s="5">
        <v>0</v>
      </c>
      <c r="D24" s="15"/>
      <c r="E24" s="14" t="s">
        <v>5</v>
      </c>
      <c r="F24" s="15"/>
      <c r="G24" s="15"/>
      <c r="H24" s="10"/>
      <c r="I24" s="19" t="e">
        <f>IF(ABS(ROUND((C24-E24),0))&lt;2, "OK", "Doesn't balance")</f>
        <v>#VALUE!</v>
      </c>
    </row>
    <row r="25" spans="1:9" x14ac:dyDescent="0.25">
      <c r="A25" s="13" t="s">
        <v>16</v>
      </c>
      <c r="B25" s="15"/>
      <c r="C25" s="5" t="s">
        <v>6</v>
      </c>
      <c r="D25" s="15"/>
      <c r="E25" s="5" t="s">
        <v>6</v>
      </c>
      <c r="F25" s="15"/>
      <c r="G25" s="15"/>
      <c r="H25" s="10"/>
      <c r="I25" s="19" t="e">
        <f>IF(ABS(ROUND((C25-E25),0))&lt;2, "OK", "Doesn't balance")</f>
        <v>#VALUE!</v>
      </c>
    </row>
    <row r="26" spans="1:9" ht="30" x14ac:dyDescent="0.25">
      <c r="A26" s="13" t="s">
        <v>17</v>
      </c>
      <c r="B26" s="5">
        <f>June!G26</f>
        <v>500</v>
      </c>
      <c r="C26" s="15"/>
      <c r="D26" s="15"/>
      <c r="E26" s="15"/>
      <c r="F26" s="15"/>
      <c r="G26" s="5">
        <f>B26</f>
        <v>500</v>
      </c>
      <c r="H26" s="10"/>
      <c r="I26" s="10"/>
    </row>
    <row r="27" spans="1:9" x14ac:dyDescent="0.25">
      <c r="A27" s="13" t="s">
        <v>27</v>
      </c>
      <c r="B27" s="22" t="s">
        <v>18</v>
      </c>
      <c r="C27" s="22" t="s">
        <v>18</v>
      </c>
      <c r="D27" s="15"/>
      <c r="E27" s="22" t="s">
        <v>18</v>
      </c>
      <c r="F27" s="15"/>
      <c r="G27" s="22" t="s">
        <v>18</v>
      </c>
      <c r="H27" s="10"/>
      <c r="I27" s="10"/>
    </row>
    <row r="28" spans="1:9" x14ac:dyDescent="0.25">
      <c r="A28" s="30" t="s">
        <v>28</v>
      </c>
      <c r="B28" s="21">
        <f t="shared" ref="B28:G28" si="3">SUM(B18:B27)</f>
        <v>-67443</v>
      </c>
      <c r="C28" s="21">
        <f t="shared" si="3"/>
        <v>-1563.1599999999999</v>
      </c>
      <c r="D28" s="23"/>
      <c r="E28" s="21">
        <f t="shared" si="3"/>
        <v>9407.0500000000029</v>
      </c>
      <c r="F28" s="24"/>
      <c r="G28" s="21">
        <f t="shared" si="3"/>
        <v>-78413.05</v>
      </c>
      <c r="H28" s="10"/>
      <c r="I28" s="10"/>
    </row>
    <row r="29" spans="1:9" x14ac:dyDescent="0.25">
      <c r="A29" s="3"/>
      <c r="B29" s="10"/>
      <c r="C29" s="10"/>
      <c r="D29" s="10"/>
      <c r="E29" s="10"/>
      <c r="F29" s="10"/>
      <c r="G29" s="10"/>
      <c r="H29" s="10"/>
      <c r="I29" s="10"/>
    </row>
    <row r="30" spans="1:9" x14ac:dyDescent="0.25">
      <c r="A30" s="7"/>
      <c r="B30" s="50" t="s">
        <v>4</v>
      </c>
      <c r="C30" s="50"/>
      <c r="D30" s="51"/>
      <c r="E30" s="50"/>
      <c r="F30" s="50"/>
      <c r="G30" s="50"/>
      <c r="H30" s="1"/>
      <c r="I30" s="10"/>
    </row>
    <row r="31" spans="1:9" ht="90" x14ac:dyDescent="0.25">
      <c r="A31" s="35"/>
      <c r="B31" s="31" t="s">
        <v>33</v>
      </c>
      <c r="C31" s="32" t="s">
        <v>31</v>
      </c>
      <c r="D31" s="33"/>
      <c r="E31" s="34" t="s">
        <v>32</v>
      </c>
      <c r="F31" s="33"/>
      <c r="G31" s="31" t="s">
        <v>34</v>
      </c>
      <c r="H31" s="1"/>
      <c r="I31" s="10"/>
    </row>
    <row r="32" spans="1:9" x14ac:dyDescent="0.25">
      <c r="A32" s="36" t="s">
        <v>25</v>
      </c>
      <c r="B32" s="41">
        <f>June!G32</f>
        <v>1130304.2999999996</v>
      </c>
      <c r="C32" s="26">
        <v>752572.66</v>
      </c>
      <c r="D32" s="27"/>
      <c r="E32" s="28">
        <v>739306</v>
      </c>
      <c r="F32" s="27"/>
      <c r="G32" s="21">
        <f>B32+C32-E32</f>
        <v>1143570.9599999995</v>
      </c>
      <c r="H32" s="3"/>
      <c r="I32" s="19" t="str">
        <f t="shared" ref="I32" si="4">IF(ABS(ROUND((B32+C32+D32-E32-F32-G32),0))&lt;2, "OK", "Doesn't balance")</f>
        <v>OK</v>
      </c>
    </row>
    <row r="33" spans="1:9" x14ac:dyDescent="0.25">
      <c r="A33" s="17" t="s">
        <v>24</v>
      </c>
      <c r="B33" s="42">
        <f>B15+B28-B32</f>
        <v>1.5300000007264316</v>
      </c>
      <c r="C33" s="45">
        <f>C15+C28-C32</f>
        <v>275.95999999984633</v>
      </c>
      <c r="D33" s="25"/>
      <c r="E33" s="44">
        <f>E15+E28-E32</f>
        <v>275.14000000001397</v>
      </c>
      <c r="F33" s="25"/>
      <c r="G33" s="20">
        <f>G15+G28-G32</f>
        <v>2.5100000004749745</v>
      </c>
      <c r="H33" s="3"/>
      <c r="I33" s="10"/>
    </row>
  </sheetData>
  <mergeCells count="8">
    <mergeCell ref="B17:G17"/>
    <mergeCell ref="B30:G30"/>
    <mergeCell ref="B6:G6"/>
    <mergeCell ref="A7:A8"/>
    <mergeCell ref="B7:B8"/>
    <mergeCell ref="C7:D7"/>
    <mergeCell ref="E7:F7"/>
    <mergeCell ref="G7:G8"/>
  </mergeCells>
  <dataValidations count="1">
    <dataValidation type="decimal" operator="lessThanOrEqual" allowBlank="1" showErrorMessage="1" errorTitle="Amount must be negative" error="Amount must be entered as a negative amount. " sqref="C18 B20 E20 G21 E22 C22 C25 E25" xr:uid="{3298F864-93F7-42E2-97A6-91F2616FDF42}">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167F9-7232-4DF9-B1AF-2CEB8F9126B0}">
  <dimension ref="A1:I33"/>
  <sheetViews>
    <sheetView workbookViewId="0">
      <selection activeCell="D1" sqref="D1"/>
    </sheetView>
  </sheetViews>
  <sheetFormatPr defaultRowHeight="15" x14ac:dyDescent="0.25"/>
  <cols>
    <col min="1" max="1" width="32.7109375" customWidth="1"/>
    <col min="2" max="2" width="16.42578125" customWidth="1"/>
    <col min="3" max="6" width="14.85546875" customWidth="1"/>
    <col min="7" max="7" width="17" customWidth="1"/>
    <col min="8" max="8" width="15.7109375" customWidth="1"/>
    <col min="9" max="9" width="15.42578125" customWidth="1"/>
  </cols>
  <sheetData>
    <row r="1" spans="1:9" x14ac:dyDescent="0.25">
      <c r="A1" s="8" t="s">
        <v>46</v>
      </c>
      <c r="B1" s="8"/>
      <c r="C1" s="47"/>
      <c r="D1" s="9" t="s">
        <v>47</v>
      </c>
      <c r="E1" s="47"/>
      <c r="F1" s="47"/>
      <c r="G1" s="8"/>
      <c r="H1" s="10"/>
      <c r="I1" s="10"/>
    </row>
    <row r="2" spans="1:9" x14ac:dyDescent="0.25">
      <c r="A2" s="8"/>
      <c r="B2" s="8"/>
      <c r="C2" s="11"/>
      <c r="D2" s="12" t="s">
        <v>1</v>
      </c>
      <c r="E2" s="11"/>
      <c r="F2" s="11"/>
      <c r="G2" s="8"/>
      <c r="H2" s="10"/>
      <c r="I2" s="10"/>
    </row>
    <row r="3" spans="1:9" x14ac:dyDescent="0.25">
      <c r="A3" s="8"/>
      <c r="B3" s="8"/>
      <c r="C3" s="11"/>
      <c r="D3" s="12" t="s">
        <v>65</v>
      </c>
      <c r="E3" s="11"/>
      <c r="F3" s="11"/>
      <c r="G3" s="8"/>
      <c r="H3" s="10"/>
      <c r="I3" s="10"/>
    </row>
    <row r="4" spans="1:9" x14ac:dyDescent="0.25">
      <c r="A4" s="8"/>
      <c r="B4" s="8"/>
      <c r="C4" s="8"/>
      <c r="D4" s="8"/>
      <c r="E4" s="8"/>
      <c r="F4" s="8"/>
      <c r="G4" s="8"/>
      <c r="H4" s="10"/>
      <c r="I4" s="10"/>
    </row>
    <row r="5" spans="1:9" x14ac:dyDescent="0.25">
      <c r="A5" s="8"/>
      <c r="B5" s="8"/>
      <c r="C5" s="8"/>
      <c r="D5" s="8"/>
      <c r="E5" s="8"/>
      <c r="F5" s="8"/>
      <c r="G5" s="8"/>
      <c r="H5" s="10"/>
      <c r="I5" s="10"/>
    </row>
    <row r="6" spans="1:9" x14ac:dyDescent="0.25">
      <c r="A6" s="2"/>
      <c r="B6" s="52" t="s">
        <v>0</v>
      </c>
      <c r="C6" s="52"/>
      <c r="D6" s="52"/>
      <c r="E6" s="52"/>
      <c r="F6" s="52"/>
      <c r="G6" s="52"/>
      <c r="H6" s="1"/>
      <c r="I6" s="10"/>
    </row>
    <row r="7" spans="1:9" x14ac:dyDescent="0.25">
      <c r="A7" s="53" t="s">
        <v>23</v>
      </c>
      <c r="B7" s="55" t="s">
        <v>22</v>
      </c>
      <c r="C7" s="56" t="s">
        <v>29</v>
      </c>
      <c r="D7" s="56"/>
      <c r="E7" s="56" t="s">
        <v>30</v>
      </c>
      <c r="F7" s="56"/>
      <c r="G7" s="55" t="s">
        <v>20</v>
      </c>
      <c r="H7" s="1"/>
      <c r="I7" s="10"/>
    </row>
    <row r="8" spans="1:9" ht="45" x14ac:dyDescent="0.25">
      <c r="A8" s="54"/>
      <c r="B8" s="55"/>
      <c r="C8" s="37" t="s">
        <v>21</v>
      </c>
      <c r="D8" s="37" t="s">
        <v>2</v>
      </c>
      <c r="E8" s="37" t="s">
        <v>19</v>
      </c>
      <c r="F8" s="37" t="s">
        <v>3</v>
      </c>
      <c r="G8" s="55"/>
      <c r="H8" s="3"/>
      <c r="I8" s="18" t="s">
        <v>7</v>
      </c>
    </row>
    <row r="9" spans="1:9" x14ac:dyDescent="0.25">
      <c r="A9" s="6" t="s">
        <v>48</v>
      </c>
      <c r="B9" s="38">
        <f>July!G9</f>
        <v>479398.33000000019</v>
      </c>
      <c r="C9" s="38">
        <v>254150.47</v>
      </c>
      <c r="D9" s="38"/>
      <c r="E9" s="38">
        <v>274448.19</v>
      </c>
      <c r="F9" s="48">
        <v>1000</v>
      </c>
      <c r="G9" s="39">
        <f>B9+C9+D9-E9-F9</f>
        <v>458100.61000000016</v>
      </c>
      <c r="H9" s="4"/>
      <c r="I9" s="19" t="str">
        <f>IF(ABS(ROUND((B9+C9+D9-E9-F9-G9),0))&lt;2, "OK", "Doesn't balance")</f>
        <v>OK</v>
      </c>
    </row>
    <row r="10" spans="1:9" x14ac:dyDescent="0.25">
      <c r="A10" s="6"/>
      <c r="B10" s="38">
        <f>July!G10</f>
        <v>0</v>
      </c>
      <c r="C10" s="40"/>
      <c r="D10" s="38"/>
      <c r="E10" s="40"/>
      <c r="F10" s="38"/>
      <c r="G10" s="39">
        <f t="shared" ref="G10:G14" si="0">B10+C10+D10-E10-F10</f>
        <v>0</v>
      </c>
      <c r="H10" s="3"/>
      <c r="I10" s="19" t="str">
        <f t="shared" ref="I10:I15" si="1">IF(ABS(ROUND((B10+C10+D10-E10-F10-G10),0))&lt;2, "OK", "Doesn't balance")</f>
        <v>OK</v>
      </c>
    </row>
    <row r="11" spans="1:9" x14ac:dyDescent="0.25">
      <c r="A11" s="6" t="s">
        <v>49</v>
      </c>
      <c r="B11" s="38">
        <f>July!G11</f>
        <v>713019.27</v>
      </c>
      <c r="C11" s="40">
        <v>90.84</v>
      </c>
      <c r="D11" s="38"/>
      <c r="E11" s="40"/>
      <c r="F11" s="38"/>
      <c r="G11" s="39">
        <f t="shared" si="0"/>
        <v>713110.11</v>
      </c>
      <c r="H11" s="3"/>
      <c r="I11" s="19" t="str">
        <f t="shared" si="1"/>
        <v>OK</v>
      </c>
    </row>
    <row r="12" spans="1:9" x14ac:dyDescent="0.25">
      <c r="A12" s="6" t="s">
        <v>50</v>
      </c>
      <c r="B12" s="38">
        <f>July!G12</f>
        <v>0</v>
      </c>
      <c r="C12" s="40"/>
      <c r="D12" s="38">
        <v>1000</v>
      </c>
      <c r="E12" s="40"/>
      <c r="F12" s="38"/>
      <c r="G12" s="39">
        <f t="shared" si="0"/>
        <v>1000</v>
      </c>
      <c r="H12" s="3"/>
      <c r="I12" s="19" t="str">
        <f t="shared" si="1"/>
        <v>OK</v>
      </c>
    </row>
    <row r="13" spans="1:9" x14ac:dyDescent="0.25">
      <c r="A13" s="6" t="s">
        <v>35</v>
      </c>
      <c r="B13" s="38">
        <f>July!G13</f>
        <v>29568.920000000002</v>
      </c>
      <c r="C13" s="40">
        <v>57.45</v>
      </c>
      <c r="D13" s="38"/>
      <c r="E13" s="40"/>
      <c r="F13" s="38"/>
      <c r="G13" s="39">
        <f t="shared" si="0"/>
        <v>29626.370000000003</v>
      </c>
      <c r="H13" s="3"/>
      <c r="I13" s="19" t="str">
        <f t="shared" si="1"/>
        <v>OK</v>
      </c>
    </row>
    <row r="14" spans="1:9" x14ac:dyDescent="0.25">
      <c r="A14" s="6"/>
      <c r="B14" s="38">
        <f>July!G14</f>
        <v>0</v>
      </c>
      <c r="C14" s="40"/>
      <c r="D14" s="38"/>
      <c r="E14" s="40"/>
      <c r="F14" s="38"/>
      <c r="G14" s="39">
        <f t="shared" si="0"/>
        <v>0</v>
      </c>
      <c r="H14" s="3"/>
      <c r="I14" s="19" t="str">
        <f t="shared" si="1"/>
        <v>OK</v>
      </c>
    </row>
    <row r="15" spans="1:9" x14ac:dyDescent="0.25">
      <c r="A15" s="30" t="s">
        <v>8</v>
      </c>
      <c r="B15" s="41">
        <f>SUM(B9:B14)</f>
        <v>1221986.52</v>
      </c>
      <c r="C15" s="41">
        <f t="shared" ref="C15:G15" si="2">SUM(C9:C14)</f>
        <v>254298.76</v>
      </c>
      <c r="D15" s="41">
        <f t="shared" si="2"/>
        <v>1000</v>
      </c>
      <c r="E15" s="41">
        <f t="shared" si="2"/>
        <v>274448.19</v>
      </c>
      <c r="F15" s="49">
        <f t="shared" si="2"/>
        <v>1000</v>
      </c>
      <c r="G15" s="41">
        <f t="shared" si="2"/>
        <v>1201837.0900000003</v>
      </c>
      <c r="H15" s="10"/>
      <c r="I15" s="19" t="str">
        <f t="shared" si="1"/>
        <v>OK</v>
      </c>
    </row>
    <row r="16" spans="1:9" x14ac:dyDescent="0.25">
      <c r="A16" s="3"/>
      <c r="B16" s="10"/>
      <c r="C16" s="10"/>
      <c r="D16" s="10"/>
      <c r="E16" s="10"/>
      <c r="F16" s="10"/>
      <c r="G16" s="10"/>
      <c r="H16" s="10"/>
      <c r="I16" s="10"/>
    </row>
    <row r="17" spans="1:9" x14ac:dyDescent="0.25">
      <c r="A17" s="3"/>
      <c r="B17" s="50" t="s">
        <v>26</v>
      </c>
      <c r="C17" s="50"/>
      <c r="D17" s="50"/>
      <c r="E17" s="50"/>
      <c r="F17" s="50"/>
      <c r="G17" s="50"/>
      <c r="H17" s="10"/>
      <c r="I17" s="18" t="s">
        <v>7</v>
      </c>
    </row>
    <row r="18" spans="1:9" x14ac:dyDescent="0.25">
      <c r="A18" s="13" t="s">
        <v>9</v>
      </c>
      <c r="B18" s="16">
        <f>July!G19</f>
        <v>716</v>
      </c>
      <c r="C18" s="16">
        <f>-B18</f>
        <v>-716</v>
      </c>
      <c r="D18" s="15"/>
      <c r="E18" s="15"/>
      <c r="F18" s="15"/>
      <c r="G18" s="15"/>
      <c r="H18" s="10"/>
      <c r="I18" s="19" t="str">
        <f>IF(ABS(ROUND((B18+C18),0))&lt;2, "OK", "Doesn't balance")</f>
        <v>OK</v>
      </c>
    </row>
    <row r="19" spans="1:9" x14ac:dyDescent="0.25">
      <c r="A19" s="13" t="s">
        <v>40</v>
      </c>
      <c r="B19" s="15"/>
      <c r="C19" s="5">
        <v>306.58999999999997</v>
      </c>
      <c r="D19" s="15"/>
      <c r="E19" s="15"/>
      <c r="F19" s="15"/>
      <c r="G19" s="5">
        <f>C19</f>
        <v>306.58999999999997</v>
      </c>
      <c r="H19" s="10"/>
      <c r="I19" s="19" t="str">
        <f>IF(ABS(ROUND((C19-G19),0))&lt;2, "OK", "Doesn't balance")</f>
        <v>OK</v>
      </c>
    </row>
    <row r="20" spans="1:9" x14ac:dyDescent="0.25">
      <c r="A20" s="13" t="s">
        <v>43</v>
      </c>
      <c r="B20" s="5">
        <f>July!G21</f>
        <v>-79629.05</v>
      </c>
      <c r="C20" s="15"/>
      <c r="D20" s="15"/>
      <c r="E20" s="5">
        <f>B20</f>
        <v>-79629.05</v>
      </c>
      <c r="F20" s="15"/>
      <c r="G20" s="15"/>
      <c r="H20" s="10"/>
      <c r="I20" s="19" t="str">
        <f>IF(ABS(ROUND((B20-E20),0))&lt;2, "OK", "Doesn't balance")</f>
        <v>OK</v>
      </c>
    </row>
    <row r="21" spans="1:9" x14ac:dyDescent="0.25">
      <c r="A21" s="13" t="s">
        <v>44</v>
      </c>
      <c r="B21" s="15"/>
      <c r="C21" s="15"/>
      <c r="D21" s="15"/>
      <c r="E21" s="5">
        <v>69972</v>
      </c>
      <c r="F21" s="15"/>
      <c r="G21" s="5">
        <f>-E21</f>
        <v>-69972</v>
      </c>
      <c r="H21" s="10"/>
      <c r="I21" s="19" t="str">
        <f>IF(ABS(ROUND((E21+G21),0))&lt;2, "OK", "Doesn't balance")</f>
        <v>OK</v>
      </c>
    </row>
    <row r="22" spans="1:9" x14ac:dyDescent="0.25">
      <c r="A22" s="13" t="s">
        <v>13</v>
      </c>
      <c r="B22" s="15"/>
      <c r="C22" s="5">
        <v>0</v>
      </c>
      <c r="D22" s="15"/>
      <c r="E22" s="5" t="s">
        <v>6</v>
      </c>
      <c r="F22" s="15"/>
      <c r="G22" s="15"/>
      <c r="H22" s="10"/>
      <c r="I22" s="19" t="e">
        <f>IF(ABS(ROUND((C22-E22),0))&lt;2, "OK", "Doesn't balance")</f>
        <v>#VALUE!</v>
      </c>
    </row>
    <row r="23" spans="1:9" ht="30" x14ac:dyDescent="0.25">
      <c r="A23" s="13" t="s">
        <v>14</v>
      </c>
      <c r="B23" s="15"/>
      <c r="C23" s="5" t="s">
        <v>5</v>
      </c>
      <c r="D23" s="15"/>
      <c r="E23" s="15"/>
      <c r="F23" s="15"/>
      <c r="G23" s="15"/>
      <c r="H23" s="10"/>
      <c r="I23" s="11"/>
    </row>
    <row r="24" spans="1:9" x14ac:dyDescent="0.25">
      <c r="A24" s="13" t="s">
        <v>15</v>
      </c>
      <c r="B24" s="15"/>
      <c r="C24" s="5">
        <v>0</v>
      </c>
      <c r="D24" s="15"/>
      <c r="E24" s="14" t="s">
        <v>5</v>
      </c>
      <c r="F24" s="15"/>
      <c r="G24" s="15"/>
      <c r="H24" s="10"/>
      <c r="I24" s="19" t="e">
        <f>IF(ABS(ROUND((C24-E24),0))&lt;2, "OK", "Doesn't balance")</f>
        <v>#VALUE!</v>
      </c>
    </row>
    <row r="25" spans="1:9" x14ac:dyDescent="0.25">
      <c r="A25" s="13" t="s">
        <v>16</v>
      </c>
      <c r="B25" s="15"/>
      <c r="C25" s="5" t="s">
        <v>6</v>
      </c>
      <c r="D25" s="15"/>
      <c r="E25" s="5" t="s">
        <v>6</v>
      </c>
      <c r="F25" s="15"/>
      <c r="G25" s="15"/>
      <c r="H25" s="10"/>
      <c r="I25" s="19" t="e">
        <f>IF(ABS(ROUND((C25-E25),0))&lt;2, "OK", "Doesn't balance")</f>
        <v>#VALUE!</v>
      </c>
    </row>
    <row r="26" spans="1:9" ht="30" x14ac:dyDescent="0.25">
      <c r="A26" s="13" t="s">
        <v>17</v>
      </c>
      <c r="B26" s="5">
        <f>July!G26</f>
        <v>500</v>
      </c>
      <c r="C26" s="15"/>
      <c r="D26" s="15"/>
      <c r="E26" s="15"/>
      <c r="F26" s="15"/>
      <c r="G26" s="5">
        <f>B26</f>
        <v>500</v>
      </c>
      <c r="H26" s="10"/>
      <c r="I26" s="10"/>
    </row>
    <row r="27" spans="1:9" x14ac:dyDescent="0.25">
      <c r="A27" s="13" t="s">
        <v>27</v>
      </c>
      <c r="B27" s="22" t="s">
        <v>18</v>
      </c>
      <c r="C27" s="22" t="s">
        <v>18</v>
      </c>
      <c r="D27" s="15"/>
      <c r="E27" s="22" t="s">
        <v>18</v>
      </c>
      <c r="F27" s="15"/>
      <c r="G27" s="22" t="s">
        <v>18</v>
      </c>
      <c r="H27" s="10"/>
      <c r="I27" s="10"/>
    </row>
    <row r="28" spans="1:9" x14ac:dyDescent="0.25">
      <c r="A28" s="30" t="s">
        <v>28</v>
      </c>
      <c r="B28" s="21">
        <f t="shared" ref="B28:G28" si="3">SUM(B18:B27)</f>
        <v>-78413.05</v>
      </c>
      <c r="C28" s="21">
        <f t="shared" si="3"/>
        <v>-409.41</v>
      </c>
      <c r="D28" s="23"/>
      <c r="E28" s="21">
        <f t="shared" si="3"/>
        <v>-9657.0500000000029</v>
      </c>
      <c r="F28" s="24"/>
      <c r="G28" s="21">
        <f t="shared" si="3"/>
        <v>-69165.41</v>
      </c>
      <c r="H28" s="10"/>
      <c r="I28" s="10"/>
    </row>
    <row r="29" spans="1:9" x14ac:dyDescent="0.25">
      <c r="A29" s="3"/>
      <c r="B29" s="10"/>
      <c r="C29" s="10"/>
      <c r="D29" s="10"/>
      <c r="E29" s="10"/>
      <c r="F29" s="10"/>
      <c r="G29" s="10"/>
      <c r="H29" s="10"/>
      <c r="I29" s="10"/>
    </row>
    <row r="30" spans="1:9" x14ac:dyDescent="0.25">
      <c r="A30" s="7"/>
      <c r="B30" s="50" t="s">
        <v>4</v>
      </c>
      <c r="C30" s="50"/>
      <c r="D30" s="51"/>
      <c r="E30" s="50"/>
      <c r="F30" s="50"/>
      <c r="G30" s="50"/>
      <c r="H30" s="1"/>
      <c r="I30" s="10"/>
    </row>
    <row r="31" spans="1:9" ht="90" x14ac:dyDescent="0.25">
      <c r="A31" s="35"/>
      <c r="B31" s="31" t="s">
        <v>33</v>
      </c>
      <c r="C31" s="32" t="s">
        <v>31</v>
      </c>
      <c r="D31" s="33"/>
      <c r="E31" s="34" t="s">
        <v>32</v>
      </c>
      <c r="F31" s="33"/>
      <c r="G31" s="31" t="s">
        <v>34</v>
      </c>
      <c r="H31" s="1"/>
      <c r="I31" s="10"/>
    </row>
    <row r="32" spans="1:9" x14ac:dyDescent="0.25">
      <c r="A32" s="36" t="s">
        <v>25</v>
      </c>
      <c r="B32" s="41">
        <f>July!G32</f>
        <v>1143570.9599999995</v>
      </c>
      <c r="C32" s="26">
        <v>253889.51</v>
      </c>
      <c r="D32" s="27"/>
      <c r="E32" s="28">
        <v>265803.37</v>
      </c>
      <c r="F32" s="27"/>
      <c r="G32" s="21">
        <f>B32+C32-E32</f>
        <v>1131657.0999999996</v>
      </c>
      <c r="H32" s="3"/>
      <c r="I32" s="19" t="str">
        <f t="shared" ref="I32" si="4">IF(ABS(ROUND((B32+C32+D32-E32-F32-G32),0))&lt;2, "OK", "Doesn't balance")</f>
        <v>OK</v>
      </c>
    </row>
    <row r="33" spans="1:9" x14ac:dyDescent="0.25">
      <c r="A33" s="17" t="s">
        <v>24</v>
      </c>
      <c r="B33" s="42">
        <f>B15+B28-B32</f>
        <v>2.5100000004749745</v>
      </c>
      <c r="C33" s="45">
        <f>C15+C28-C32</f>
        <v>-0.16000000000349246</v>
      </c>
      <c r="D33" s="25"/>
      <c r="E33" s="44">
        <f>E15+E28-E32</f>
        <v>-1012.2299999999814</v>
      </c>
      <c r="F33" s="25"/>
      <c r="G33" s="20">
        <f>G15+G28-G32</f>
        <v>1014.580000000773</v>
      </c>
      <c r="H33" s="3"/>
      <c r="I33" s="10"/>
    </row>
  </sheetData>
  <mergeCells count="8">
    <mergeCell ref="B17:G17"/>
    <mergeCell ref="B30:G30"/>
    <mergeCell ref="B6:G6"/>
    <mergeCell ref="A7:A8"/>
    <mergeCell ref="B7:B8"/>
    <mergeCell ref="C7:D7"/>
    <mergeCell ref="E7:F7"/>
    <mergeCell ref="G7:G8"/>
  </mergeCells>
  <dataValidations count="1">
    <dataValidation type="decimal" operator="lessThanOrEqual" allowBlank="1" showErrorMessage="1" errorTitle="Amount must be negative" error="Amount must be entered as a negative amount. " sqref="C18 B20 E20 G21 E22 C22 C25 E25" xr:uid="{44C89257-4329-4E2C-AE52-1B519DDC77B2}">
      <formula1>0</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CBDA9-2BE8-47CC-86FC-DCE73F83E47E}">
  <dimension ref="A1:I33"/>
  <sheetViews>
    <sheetView workbookViewId="0"/>
  </sheetViews>
  <sheetFormatPr defaultRowHeight="15" x14ac:dyDescent="0.25"/>
  <cols>
    <col min="1" max="1" width="32.7109375" customWidth="1"/>
    <col min="2" max="2" width="16.42578125" customWidth="1"/>
    <col min="3" max="6" width="14.85546875" customWidth="1"/>
    <col min="7" max="7" width="17" customWidth="1"/>
    <col min="8" max="8" width="15.7109375" customWidth="1"/>
    <col min="9" max="9" width="15.42578125" customWidth="1"/>
  </cols>
  <sheetData>
    <row r="1" spans="1:9" x14ac:dyDescent="0.25">
      <c r="A1" s="8" t="s">
        <v>46</v>
      </c>
      <c r="B1" s="8"/>
      <c r="C1" s="11"/>
      <c r="D1" s="9" t="s">
        <v>47</v>
      </c>
      <c r="E1" s="11"/>
      <c r="F1" s="11"/>
      <c r="G1" s="8"/>
      <c r="H1" s="10"/>
      <c r="I1" s="10"/>
    </row>
    <row r="2" spans="1:9" x14ac:dyDescent="0.25">
      <c r="A2" s="8"/>
      <c r="B2" s="8"/>
      <c r="C2" s="11"/>
      <c r="D2" s="12" t="s">
        <v>1</v>
      </c>
      <c r="E2" s="11"/>
      <c r="F2" s="11"/>
      <c r="G2" s="8"/>
      <c r="H2" s="10"/>
      <c r="I2" s="10"/>
    </row>
    <row r="3" spans="1:9" x14ac:dyDescent="0.25">
      <c r="A3" s="8"/>
      <c r="B3" s="8"/>
      <c r="C3" s="11"/>
      <c r="D3" s="12" t="s">
        <v>54</v>
      </c>
      <c r="E3" s="11"/>
      <c r="F3" s="11"/>
      <c r="G3" s="8"/>
      <c r="H3" s="10"/>
      <c r="I3" s="10"/>
    </row>
    <row r="4" spans="1:9" x14ac:dyDescent="0.25">
      <c r="A4" s="8"/>
      <c r="B4" s="8"/>
      <c r="C4" s="8"/>
      <c r="D4" s="8"/>
      <c r="E4" s="8"/>
      <c r="F4" s="8"/>
      <c r="G4" s="8"/>
      <c r="H4" s="10"/>
      <c r="I4" s="10"/>
    </row>
    <row r="5" spans="1:9" x14ac:dyDescent="0.25">
      <c r="A5" s="8"/>
      <c r="B5" s="8"/>
      <c r="C5" s="8"/>
      <c r="D5" s="8"/>
      <c r="E5" s="8"/>
      <c r="F5" s="8"/>
      <c r="G5" s="8"/>
      <c r="H5" s="10"/>
      <c r="I5" s="10"/>
    </row>
    <row r="6" spans="1:9" x14ac:dyDescent="0.25">
      <c r="A6" s="2"/>
      <c r="B6" s="52" t="s">
        <v>0</v>
      </c>
      <c r="C6" s="52"/>
      <c r="D6" s="52"/>
      <c r="E6" s="52"/>
      <c r="F6" s="52"/>
      <c r="G6" s="52"/>
      <c r="H6" s="1"/>
      <c r="I6" s="10"/>
    </row>
    <row r="7" spans="1:9" x14ac:dyDescent="0.25">
      <c r="A7" s="53" t="s">
        <v>23</v>
      </c>
      <c r="B7" s="55" t="s">
        <v>22</v>
      </c>
      <c r="C7" s="56" t="s">
        <v>29</v>
      </c>
      <c r="D7" s="56"/>
      <c r="E7" s="56" t="s">
        <v>30</v>
      </c>
      <c r="F7" s="56"/>
      <c r="G7" s="55" t="s">
        <v>20</v>
      </c>
      <c r="H7" s="1"/>
      <c r="I7" s="10"/>
    </row>
    <row r="8" spans="1:9" ht="45" x14ac:dyDescent="0.25">
      <c r="A8" s="54"/>
      <c r="B8" s="55"/>
      <c r="C8" s="37" t="s">
        <v>21</v>
      </c>
      <c r="D8" s="37" t="s">
        <v>2</v>
      </c>
      <c r="E8" s="37" t="s">
        <v>19</v>
      </c>
      <c r="F8" s="37" t="s">
        <v>3</v>
      </c>
      <c r="G8" s="55"/>
      <c r="H8" s="3"/>
      <c r="I8" s="18" t="s">
        <v>7</v>
      </c>
    </row>
    <row r="9" spans="1:9" x14ac:dyDescent="0.25">
      <c r="A9" s="6" t="s">
        <v>48</v>
      </c>
      <c r="B9" s="38">
        <f>Aug!G9</f>
        <v>458100.61000000016</v>
      </c>
      <c r="C9" s="38">
        <v>448139.36</v>
      </c>
      <c r="D9" s="38"/>
      <c r="E9" s="38">
        <v>457882.64</v>
      </c>
      <c r="F9" s="38"/>
      <c r="G9" s="39">
        <f>B9+C9+D9-E9-F9</f>
        <v>448357.33000000019</v>
      </c>
      <c r="H9" s="4"/>
      <c r="I9" s="19" t="str">
        <f>IF(ABS(ROUND((B9+C9+D9-E9-F9-G9),0))&lt;2, "OK", "Doesn't balance")</f>
        <v>OK</v>
      </c>
    </row>
    <row r="10" spans="1:9" x14ac:dyDescent="0.25">
      <c r="A10" s="6"/>
      <c r="B10" s="38">
        <f>Aug!G10</f>
        <v>0</v>
      </c>
      <c r="C10" s="40"/>
      <c r="D10" s="38"/>
      <c r="E10" s="40"/>
      <c r="F10" s="38"/>
      <c r="G10" s="39">
        <f t="shared" ref="G10:G14" si="0">B10+C10+D10-E10-F10</f>
        <v>0</v>
      </c>
      <c r="H10" s="3"/>
      <c r="I10" s="19" t="str">
        <f t="shared" ref="I10:I15" si="1">IF(ABS(ROUND((B10+C10+D10-E10-F10-G10),0))&lt;2, "OK", "Doesn't balance")</f>
        <v>OK</v>
      </c>
    </row>
    <row r="11" spans="1:9" x14ac:dyDescent="0.25">
      <c r="A11" s="6" t="s">
        <v>49</v>
      </c>
      <c r="B11" s="38">
        <f>Aug!G11</f>
        <v>713110.11</v>
      </c>
      <c r="C11" s="40">
        <v>87.92</v>
      </c>
      <c r="D11" s="38"/>
      <c r="E11" s="40"/>
      <c r="F11" s="38"/>
      <c r="G11" s="39">
        <f t="shared" si="0"/>
        <v>713198.03</v>
      </c>
      <c r="H11" s="3"/>
      <c r="I11" s="19" t="str">
        <f t="shared" si="1"/>
        <v>OK</v>
      </c>
    </row>
    <row r="12" spans="1:9" x14ac:dyDescent="0.25">
      <c r="A12" s="6" t="s">
        <v>50</v>
      </c>
      <c r="B12" s="38">
        <f>Aug!G12</f>
        <v>1000</v>
      </c>
      <c r="C12" s="40"/>
      <c r="D12" s="38"/>
      <c r="E12" s="40"/>
      <c r="F12" s="38"/>
      <c r="G12" s="39">
        <f t="shared" si="0"/>
        <v>1000</v>
      </c>
      <c r="H12" s="3"/>
      <c r="I12" s="19" t="str">
        <f t="shared" si="1"/>
        <v>OK</v>
      </c>
    </row>
    <row r="13" spans="1:9" x14ac:dyDescent="0.25">
      <c r="A13" s="6" t="s">
        <v>35</v>
      </c>
      <c r="B13" s="38">
        <f>Aug!G13</f>
        <v>29626.370000000003</v>
      </c>
      <c r="C13" s="40">
        <v>53.45</v>
      </c>
      <c r="D13" s="38"/>
      <c r="E13" s="40"/>
      <c r="F13" s="38"/>
      <c r="G13" s="39">
        <f t="shared" si="0"/>
        <v>29679.820000000003</v>
      </c>
      <c r="H13" s="3"/>
      <c r="I13" s="19" t="str">
        <f t="shared" si="1"/>
        <v>OK</v>
      </c>
    </row>
    <row r="14" spans="1:9" x14ac:dyDescent="0.25">
      <c r="A14" s="6"/>
      <c r="B14" s="38">
        <f>Aug!G14</f>
        <v>0</v>
      </c>
      <c r="C14" s="40"/>
      <c r="D14" s="38"/>
      <c r="E14" s="40"/>
      <c r="F14" s="38"/>
      <c r="G14" s="39">
        <f t="shared" si="0"/>
        <v>0</v>
      </c>
      <c r="H14" s="3"/>
      <c r="I14" s="19" t="str">
        <f t="shared" si="1"/>
        <v>OK</v>
      </c>
    </row>
    <row r="15" spans="1:9" x14ac:dyDescent="0.25">
      <c r="A15" s="30" t="s">
        <v>8</v>
      </c>
      <c r="B15" s="41">
        <f>SUM(B9:B14)</f>
        <v>1201837.0900000003</v>
      </c>
      <c r="C15" s="41">
        <f t="shared" ref="C15:G15" si="2">SUM(C9:C14)</f>
        <v>448280.73</v>
      </c>
      <c r="D15" s="41">
        <f t="shared" si="2"/>
        <v>0</v>
      </c>
      <c r="E15" s="41">
        <f t="shared" si="2"/>
        <v>457882.64</v>
      </c>
      <c r="F15" s="41">
        <f t="shared" si="2"/>
        <v>0</v>
      </c>
      <c r="G15" s="41">
        <f t="shared" si="2"/>
        <v>1192235.1800000004</v>
      </c>
      <c r="H15" s="10"/>
      <c r="I15" s="19" t="str">
        <f t="shared" si="1"/>
        <v>OK</v>
      </c>
    </row>
    <row r="16" spans="1:9" x14ac:dyDescent="0.25">
      <c r="A16" s="3"/>
      <c r="B16" s="10"/>
      <c r="C16" s="10"/>
      <c r="D16" s="10"/>
      <c r="E16" s="10"/>
      <c r="F16" s="10"/>
      <c r="G16" s="10"/>
      <c r="H16" s="10"/>
      <c r="I16" s="10"/>
    </row>
    <row r="17" spans="1:9" x14ac:dyDescent="0.25">
      <c r="A17" s="3"/>
      <c r="B17" s="50" t="s">
        <v>26</v>
      </c>
      <c r="C17" s="50"/>
      <c r="D17" s="50"/>
      <c r="E17" s="50"/>
      <c r="F17" s="50"/>
      <c r="G17" s="50"/>
      <c r="H17" s="10"/>
      <c r="I17" s="18" t="s">
        <v>7</v>
      </c>
    </row>
    <row r="18" spans="1:9" x14ac:dyDescent="0.25">
      <c r="A18" s="13" t="s">
        <v>9</v>
      </c>
      <c r="B18" s="16">
        <f>Aug!G19</f>
        <v>306.58999999999997</v>
      </c>
      <c r="C18" s="16">
        <f>-B18</f>
        <v>-306.58999999999997</v>
      </c>
      <c r="D18" s="15"/>
      <c r="E18" s="15"/>
      <c r="F18" s="15"/>
      <c r="G18" s="15"/>
      <c r="H18" s="10"/>
      <c r="I18" s="19" t="str">
        <f>IF(ABS(ROUND((B18+C18),0))&lt;2, "OK", "Doesn't balance")</f>
        <v>OK</v>
      </c>
    </row>
    <row r="19" spans="1:9" x14ac:dyDescent="0.25">
      <c r="A19" s="13" t="s">
        <v>40</v>
      </c>
      <c r="B19" s="15"/>
      <c r="C19" s="5">
        <v>1805.99</v>
      </c>
      <c r="D19" s="15"/>
      <c r="E19" s="15"/>
      <c r="F19" s="15"/>
      <c r="G19" s="5">
        <f>C19</f>
        <v>1805.99</v>
      </c>
      <c r="H19" s="10"/>
      <c r="I19" s="19" t="str">
        <f>IF(ABS(ROUND((C19-G19),0))&lt;2, "OK", "Doesn't balance")</f>
        <v>OK</v>
      </c>
    </row>
    <row r="20" spans="1:9" x14ac:dyDescent="0.25">
      <c r="A20" s="13" t="s">
        <v>41</v>
      </c>
      <c r="B20" s="5">
        <f>Aug!G21</f>
        <v>-69972</v>
      </c>
      <c r="C20" s="15"/>
      <c r="D20" s="15"/>
      <c r="E20" s="5">
        <f>B20</f>
        <v>-69972</v>
      </c>
      <c r="F20" s="15"/>
      <c r="G20" s="15"/>
      <c r="H20" s="10"/>
      <c r="I20" s="19" t="str">
        <f>IF(ABS(ROUND((B20-E20),0))&lt;2, "OK", "Doesn't balance")</f>
        <v>OK</v>
      </c>
    </row>
    <row r="21" spans="1:9" x14ac:dyDescent="0.25">
      <c r="A21" s="13" t="s">
        <v>44</v>
      </c>
      <c r="B21" s="15"/>
      <c r="C21" s="15"/>
      <c r="D21" s="15"/>
      <c r="E21" s="5">
        <v>147518.96</v>
      </c>
      <c r="F21" s="15"/>
      <c r="G21" s="5">
        <f>-E21</f>
        <v>-147518.96</v>
      </c>
      <c r="H21" s="10"/>
      <c r="I21" s="19" t="str">
        <f>IF(ABS(ROUND((E21+G21),0))&lt;2, "OK", "Doesn't balance")</f>
        <v>OK</v>
      </c>
    </row>
    <row r="22" spans="1:9" x14ac:dyDescent="0.25">
      <c r="A22" s="13" t="s">
        <v>13</v>
      </c>
      <c r="B22" s="15"/>
      <c r="C22" s="5">
        <v>0</v>
      </c>
      <c r="D22" s="15"/>
      <c r="E22" s="5" t="s">
        <v>6</v>
      </c>
      <c r="F22" s="15"/>
      <c r="G22" s="15"/>
      <c r="H22" s="10"/>
      <c r="I22" s="19" t="e">
        <f>IF(ABS(ROUND((C22-E22),0))&lt;2, "OK", "Doesn't balance")</f>
        <v>#VALUE!</v>
      </c>
    </row>
    <row r="23" spans="1:9" ht="30" x14ac:dyDescent="0.25">
      <c r="A23" s="13" t="s">
        <v>14</v>
      </c>
      <c r="B23" s="15"/>
      <c r="C23" s="5" t="s">
        <v>5</v>
      </c>
      <c r="D23" s="15"/>
      <c r="E23" s="15"/>
      <c r="F23" s="15"/>
      <c r="G23" s="15"/>
      <c r="H23" s="10"/>
      <c r="I23" s="11"/>
    </row>
    <row r="24" spans="1:9" x14ac:dyDescent="0.25">
      <c r="A24" s="13" t="s">
        <v>15</v>
      </c>
      <c r="B24" s="15"/>
      <c r="C24" s="5">
        <v>-47381</v>
      </c>
      <c r="D24" s="15"/>
      <c r="E24" s="14">
        <v>-47381</v>
      </c>
      <c r="F24" s="15"/>
      <c r="G24" s="15"/>
      <c r="H24" s="10"/>
      <c r="I24" s="19" t="str">
        <f>IF(ABS(ROUND((C24-E24),0))&lt;2, "OK", "Doesn't balance")</f>
        <v>OK</v>
      </c>
    </row>
    <row r="25" spans="1:9" x14ac:dyDescent="0.25">
      <c r="A25" s="13" t="s">
        <v>16</v>
      </c>
      <c r="B25" s="15"/>
      <c r="C25" s="5" t="s">
        <v>6</v>
      </c>
      <c r="D25" s="15"/>
      <c r="E25" s="5" t="s">
        <v>6</v>
      </c>
      <c r="F25" s="15"/>
      <c r="G25" s="15"/>
      <c r="H25" s="10"/>
      <c r="I25" s="19" t="e">
        <f>IF(ABS(ROUND((C25-E25),0))&lt;2, "OK", "Doesn't balance")</f>
        <v>#VALUE!</v>
      </c>
    </row>
    <row r="26" spans="1:9" ht="30" x14ac:dyDescent="0.25">
      <c r="A26" s="13" t="s">
        <v>17</v>
      </c>
      <c r="B26" s="5">
        <f>Aug!G26</f>
        <v>500</v>
      </c>
      <c r="C26" s="15"/>
      <c r="D26" s="15"/>
      <c r="E26" s="15"/>
      <c r="F26" s="15"/>
      <c r="G26" s="5">
        <f>B26</f>
        <v>500</v>
      </c>
      <c r="H26" s="10"/>
      <c r="I26" s="10"/>
    </row>
    <row r="27" spans="1:9" x14ac:dyDescent="0.25">
      <c r="A27" s="13" t="s">
        <v>27</v>
      </c>
      <c r="B27" s="22" t="s">
        <v>18</v>
      </c>
      <c r="C27" s="22" t="s">
        <v>18</v>
      </c>
      <c r="D27" s="15"/>
      <c r="E27" s="22" t="s">
        <v>18</v>
      </c>
      <c r="F27" s="15"/>
      <c r="G27" s="22" t="s">
        <v>18</v>
      </c>
      <c r="H27" s="10"/>
      <c r="I27" s="10"/>
    </row>
    <row r="28" spans="1:9" x14ac:dyDescent="0.25">
      <c r="A28" s="30" t="s">
        <v>28</v>
      </c>
      <c r="B28" s="21">
        <f t="shared" ref="B28:G28" si="3">SUM(B18:B27)</f>
        <v>-69165.41</v>
      </c>
      <c r="C28" s="21">
        <f t="shared" si="3"/>
        <v>-45881.599999999999</v>
      </c>
      <c r="D28" s="23"/>
      <c r="E28" s="21">
        <f t="shared" si="3"/>
        <v>30165.959999999992</v>
      </c>
      <c r="F28" s="24"/>
      <c r="G28" s="21">
        <f t="shared" si="3"/>
        <v>-145212.97</v>
      </c>
      <c r="H28" s="10"/>
      <c r="I28" s="10"/>
    </row>
    <row r="29" spans="1:9" x14ac:dyDescent="0.25">
      <c r="A29" s="3"/>
      <c r="B29" s="10"/>
      <c r="C29" s="10"/>
      <c r="D29" s="10"/>
      <c r="E29" s="10"/>
      <c r="F29" s="10"/>
      <c r="G29" s="10"/>
      <c r="H29" s="10"/>
      <c r="I29" s="10"/>
    </row>
    <row r="30" spans="1:9" x14ac:dyDescent="0.25">
      <c r="A30" s="7"/>
      <c r="B30" s="50" t="s">
        <v>4</v>
      </c>
      <c r="C30" s="50"/>
      <c r="D30" s="51"/>
      <c r="E30" s="50"/>
      <c r="F30" s="50"/>
      <c r="G30" s="50"/>
      <c r="H30" s="1"/>
      <c r="I30" s="10"/>
    </row>
    <row r="31" spans="1:9" ht="90" x14ac:dyDescent="0.25">
      <c r="A31" s="35"/>
      <c r="B31" s="31" t="s">
        <v>33</v>
      </c>
      <c r="C31" s="32" t="s">
        <v>31</v>
      </c>
      <c r="D31" s="33"/>
      <c r="E31" s="34" t="s">
        <v>32</v>
      </c>
      <c r="F31" s="33"/>
      <c r="G31" s="31" t="s">
        <v>34</v>
      </c>
      <c r="H31" s="1"/>
      <c r="I31" s="10"/>
    </row>
    <row r="32" spans="1:9" x14ac:dyDescent="0.25">
      <c r="A32" s="36" t="s">
        <v>25</v>
      </c>
      <c r="B32" s="41">
        <f>Aug!G32</f>
        <v>1131657.0999999996</v>
      </c>
      <c r="C32" s="26">
        <v>402399.62</v>
      </c>
      <c r="D32" s="27"/>
      <c r="E32" s="28">
        <v>488048.86</v>
      </c>
      <c r="F32" s="27"/>
      <c r="G32" s="21">
        <f>B32+C32-E32</f>
        <v>1046007.8599999998</v>
      </c>
      <c r="H32" s="3"/>
      <c r="I32" s="19" t="str">
        <f t="shared" ref="I32" si="4">IF(ABS(ROUND((B32+C32+D32-E32-F32-G32),0))&lt;2, "OK", "Doesn't balance")</f>
        <v>OK</v>
      </c>
    </row>
    <row r="33" spans="1:9" x14ac:dyDescent="0.25">
      <c r="A33" s="17" t="s">
        <v>24</v>
      </c>
      <c r="B33" s="42">
        <f>B15+B28-B32</f>
        <v>1014.580000000773</v>
      </c>
      <c r="C33" s="45">
        <f>C15+C28-C32</f>
        <v>-0.48999999999068677</v>
      </c>
      <c r="D33" s="25"/>
      <c r="E33" s="44">
        <f>E15+E28-E32</f>
        <v>-0.26000000000931323</v>
      </c>
      <c r="F33" s="25"/>
      <c r="G33" s="20">
        <f>G15+G28-G32</f>
        <v>1014.3500000006752</v>
      </c>
      <c r="H33" s="3"/>
      <c r="I33" s="10"/>
    </row>
  </sheetData>
  <mergeCells count="8">
    <mergeCell ref="B17:G17"/>
    <mergeCell ref="B30:G30"/>
    <mergeCell ref="B6:G6"/>
    <mergeCell ref="A7:A8"/>
    <mergeCell ref="B7:B8"/>
    <mergeCell ref="C7:D7"/>
    <mergeCell ref="E7:F7"/>
    <mergeCell ref="G7:G8"/>
  </mergeCells>
  <dataValidations count="1">
    <dataValidation type="decimal" operator="lessThanOrEqual" allowBlank="1" showErrorMessage="1" errorTitle="Amount must be negative" error="Amount must be entered as a negative amount. " sqref="C18 B20 E20 G21 E22 C22 C25 E25" xr:uid="{B7EA3894-40A6-4EAB-9C94-FB20EE6AC078}">
      <formula1>0</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366CC3E0F86244AA0A960AFF2F2968C" ma:contentTypeVersion="2" ma:contentTypeDescription="Create a new document." ma:contentTypeScope="" ma:versionID="fe272bac032cc7ff2362cfeea5f994f2">
  <xsd:schema xmlns:xsd="http://www.w3.org/2001/XMLSchema" xmlns:xs="http://www.w3.org/2001/XMLSchema" xmlns:p="http://schemas.microsoft.com/office/2006/metadata/properties" xmlns:ns2="5b8d237f-a85b-4c2c-9271-e8b48197ae85" targetNamespace="http://schemas.microsoft.com/office/2006/metadata/properties" ma:root="true" ma:fieldsID="c7c21750b2e9ba0db6f2bec12707ccb0" ns2:_="">
    <xsd:import namespace="5b8d237f-a85b-4c2c-9271-e8b48197ae85"/>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8d237f-a85b-4c2c-9271-e8b48197ae8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946F93-02BD-4F53-81A7-407B5D126F3F}">
  <ds:schemaRefs>
    <ds:schemaRef ds:uri="http://schemas.microsoft.com/sharepoint/v3/contenttype/forms"/>
  </ds:schemaRefs>
</ds:datastoreItem>
</file>

<file path=customXml/itemProps2.xml><?xml version="1.0" encoding="utf-8"?>
<ds:datastoreItem xmlns:ds="http://schemas.openxmlformats.org/officeDocument/2006/customXml" ds:itemID="{0DF7FFBA-2255-4DC3-B4C8-54AF12915D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8d237f-a85b-4c2c-9271-e8b48197ae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8F6BF7-A36C-4C9E-B617-3055C25A1AD6}">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b8d237f-a85b-4c2c-9271-e8b48197ae8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Schedule 06 - Jan</vt:lpstr>
      <vt:lpstr>Feb</vt:lpstr>
      <vt:lpstr>Mar</vt:lpstr>
      <vt:lpstr>April</vt:lpstr>
      <vt:lpstr>May</vt:lpstr>
      <vt:lpstr>June</vt:lpstr>
      <vt:lpstr>July</vt:lpstr>
      <vt:lpstr>Aug</vt:lpstr>
      <vt:lpstr>Sept</vt:lpstr>
      <vt:lpstr>Oct</vt:lpstr>
      <vt:lpstr>Nov</vt:lpstr>
      <vt:lpstr>Dec</vt:lpstr>
      <vt:lpstr>CY 20XX</vt:lpstr>
      <vt:lpstr>'Schedule 06 - Jan'!Print_Area</vt:lpstr>
    </vt:vector>
  </TitlesOfParts>
  <Company>WA State Auditor's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Kostick, Niles (SAO)</dc:creator>
  <cp:lastModifiedBy>Gabrielle Nicas</cp:lastModifiedBy>
  <cp:lastPrinted>2020-03-30T14:53:21Z</cp:lastPrinted>
  <dcterms:created xsi:type="dcterms:W3CDTF">2017-07-11T19:38:52Z</dcterms:created>
  <dcterms:modified xsi:type="dcterms:W3CDTF">2021-02-17T00:05:39Z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0x0101002366CC3E0F86244AA0A960AFF2F2968C</vt:lpwstr>
  </property>
</Properties>
</file>